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ankapoor12\Desktop\Work\Advisory\MOF\Tax Calc\Emplyoee\"/>
    </mc:Choice>
  </mc:AlternateContent>
  <bookViews>
    <workbookView xWindow="0" yWindow="0" windowWidth="20490" windowHeight="7455"/>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42784.7904282407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Employee_Calculator!$A$1:$S$99</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1" l="1"/>
  <c r="H93" i="1" l="1"/>
  <c r="G93" i="1"/>
  <c r="H92" i="1"/>
  <c r="G92" i="1"/>
  <c r="H91" i="1"/>
  <c r="G91" i="1"/>
  <c r="H90" i="1"/>
  <c r="G90" i="1"/>
  <c r="J93" i="1" l="1"/>
  <c r="J92" i="1"/>
  <c r="J91" i="1"/>
  <c r="J90" i="1"/>
  <c r="E53" i="1" l="1"/>
  <c r="L53" i="1"/>
  <c r="L56" i="1" l="1"/>
  <c r="L46" i="1"/>
  <c r="K58" i="1" l="1"/>
  <c r="K38" i="1"/>
  <c r="K56" i="1"/>
  <c r="I81" i="1" s="1"/>
  <c r="K57" i="1" l="1"/>
  <c r="I93" i="1" s="1"/>
  <c r="I78" i="1"/>
  <c r="K78" i="1" s="1"/>
  <c r="I80" i="1"/>
  <c r="K80" i="1" s="1"/>
  <c r="I79" i="1"/>
  <c r="K79" i="1" s="1"/>
  <c r="I91" i="1" l="1"/>
  <c r="K91" i="1" s="1"/>
  <c r="I92" i="1"/>
  <c r="K92" i="1" s="1"/>
  <c r="I90" i="1"/>
  <c r="K90" i="1" s="1"/>
  <c r="K81" i="1"/>
  <c r="K93" i="1" l="1"/>
  <c r="K94" i="1" s="1"/>
  <c r="I94" i="1"/>
  <c r="K95" i="1" l="1"/>
  <c r="K69" i="1" s="1"/>
  <c r="K82" i="1" l="1"/>
  <c r="K46" i="1" s="1"/>
  <c r="I82" i="1"/>
  <c r="K54" i="1" l="1"/>
  <c r="K68" i="1" s="1"/>
  <c r="K47" i="1"/>
  <c r="K70" i="1" l="1"/>
  <c r="K55" i="1" s="1"/>
  <c r="K48" i="1" l="1"/>
  <c r="K50" i="1" l="1"/>
  <c r="K39" i="1"/>
  <c r="K40" i="1" s="1"/>
</calcChain>
</file>

<file path=xl/sharedStrings.xml><?xml version="1.0" encoding="utf-8"?>
<sst xmlns="http://schemas.openxmlformats.org/spreadsheetml/2006/main" count="150" uniqueCount="120">
  <si>
    <t>Disclaimer</t>
  </si>
  <si>
    <t>Total</t>
  </si>
  <si>
    <t>Band4</t>
  </si>
  <si>
    <t>$235,001 and above</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</si>
  <si>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</si>
  <si>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</si>
  <si>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</si>
  <si>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</si>
  <si>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</si>
  <si>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</si>
  <si>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</si>
  <si>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</si>
  <si>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</si>
  <si>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</si>
  <si>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</si>
  <si>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</si>
  <si>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</si>
  <si>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</si>
  <si>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3</t>
  </si>
  <si>
    <t>=Tax on [Q]</t>
  </si>
  <si>
    <t>[U]</t>
  </si>
  <si>
    <t>Exhibit 2</t>
  </si>
  <si>
    <t>[T]</t>
  </si>
  <si>
    <t>Maximum tax on the adjusted cap for Q2-Q4 2017</t>
  </si>
  <si>
    <t>Exhibit 1</t>
  </si>
  <si>
    <t>Section D: Exhibits Section</t>
  </si>
  <si>
    <t>[S]</t>
  </si>
  <si>
    <t>Total annualized recurring + one-time earnings</t>
  </si>
  <si>
    <t>[R]</t>
  </si>
  <si>
    <t>Annualized recurring earnings</t>
  </si>
  <si>
    <t>[Q]</t>
  </si>
  <si>
    <t>Maximum Tax for Q2-Q4</t>
  </si>
  <si>
    <t>[P]</t>
  </si>
  <si>
    <t>Remaining tax cap amount at the start of Q2</t>
  </si>
  <si>
    <t>[O]</t>
  </si>
  <si>
    <t>[N]</t>
  </si>
  <si>
    <t>Support calculation</t>
  </si>
  <si>
    <t>Effective Q2' YTD tax rate</t>
  </si>
  <si>
    <t>[M]</t>
  </si>
  <si>
    <t>[L]</t>
  </si>
  <si>
    <t>[K]</t>
  </si>
  <si>
    <t>[J]</t>
  </si>
  <si>
    <t>Q2' YTD tax due</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</si>
  <si>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</si>
  <si>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</si>
  <si>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</si>
  <si>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</si>
  <si>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</si>
  <si>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</si>
  <si>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</si>
  <si>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</si>
  <si>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</si>
  <si>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</si>
  <si>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</si>
  <si>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</si>
  <si>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</si>
  <si>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</si>
  <si>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</si>
  <si>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</si>
  <si>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</si>
  <si>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</si>
  <si>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</si>
  <si>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</si>
  <si>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</si>
  <si>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</si>
  <si>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r>
      <t xml:space="preserve">EMPLOYEE PORTION
</t>
    </r>
    <r>
      <rPr>
        <b/>
        <sz val="10"/>
        <color rgb="FF002060"/>
        <rFont val="Arial"/>
        <family val="2"/>
      </rPr>
      <t>Note: This calculator has been provided to assist tax payers in calculating and understanding the tax liability of an individual employee at any point in time. Further, the Office of the Tax Commissioner is currently working on a separate tool / calculator that can be used by employers to calculate the tax liability for multiple employees individually and in aggregate.
Please input details in the highlighted cells in Section A.</t>
    </r>
  </si>
  <si>
    <t>Please input current pay-period end date, for e.g., if pay-period is monthly, please input month-end date, if pay-period is weekly, please input week-end date. 
Alternatively, if employee ceased employment, please input employment end date.</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</si>
  <si>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1-Apr-17 as per the Payroll Tax Rates Act 1995 as amended by the Payroll Tax Amendment Act 2017
</t>
  </si>
  <si>
    <t>Periodicity</t>
  </si>
  <si>
    <t xml:space="preserve">Please input total taxable remuneration earned from 1-Apr-17 to first pay-period applicable for progressive taxation, which would have been taxed at the flat rate of 6%. This should be the sum of actual recurring and one-time earnings. </t>
  </si>
  <si>
    <t>[V]</t>
  </si>
  <si>
    <t>=If [S] is Yes, [P] * ([E]+[F])/[O], otherwise [J]+[K]</t>
  </si>
  <si>
    <t>=[L]/([E]+[F]) in %</t>
  </si>
  <si>
    <t>=$900,000 - [D]</t>
  </si>
  <si>
    <t xml:space="preserve">=[T] </t>
  </si>
  <si>
    <t>=[Q] + [F]</t>
  </si>
  <si>
    <t>=Tax on [R]</t>
  </si>
  <si>
    <t>Taxable remuneration earned from 1-Apr-17 to Start Date</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</si>
  <si>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</si>
  <si>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</si>
  <si>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</si>
  <si>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</si>
  <si>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t>Please select the applicable 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</si>
  <si>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</si>
  <si>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</si>
  <si>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</si>
  <si>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</si>
  <si>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</si>
  <si>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</si>
  <si>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</si>
  <si>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</si>
  <si>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</si>
  <si>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Start date of first pay-period for which a payment is made after 1-July-17 or joining date, 
whichever is later ("Start Date")</t>
  </si>
  <si>
    <t>Is the expected income for FY2017-18 (total annualized earnings for Q2-Q4 + one-time earnings + Q1 earnings) greater than tax cap amount of $900k?</t>
  </si>
  <si>
    <t>Max effective tax rate based on total annualized recurring + one-time earnings</t>
  </si>
  <si>
    <t>=Max effective tax rate based on YTD earnings</t>
  </si>
  <si>
    <t>[W]</t>
  </si>
  <si>
    <t>=[O]</t>
  </si>
  <si>
    <t>Monthly</t>
  </si>
  <si>
    <t>=[E] + [F]</t>
  </si>
  <si>
    <t>=[L]</t>
  </si>
  <si>
    <t>=[G]-[H]</t>
  </si>
  <si>
    <t>=If [S] is Yes, then see [L], otherwise [V]-[U]</t>
  </si>
  <si>
    <t>=[W]</t>
  </si>
  <si>
    <t>=Maximum tax on [T]</t>
  </si>
  <si>
    <t>Tax on total annualized recurring + one-time earnings for Q2-Q4 2017</t>
  </si>
  <si>
    <t>Tax on annualized recurring earnings adjusted for Q2-Q4 2017</t>
  </si>
  <si>
    <t>Please input recurring taxable earnings from Start Date to Calculation Date.  Examples of recurring payments are salary, commissions, overtime etc. (This list is not exhaustive) See FAQ1 for more details.</t>
  </si>
  <si>
    <t>Please input employee joining date if it is after the start date of the first pay-period for which a payment is made after 1-July-17, otherwise input the start date of such pay-period. For e.g.:
- If the first pay-day for a bi-weekly paid employee is 5-July-17 then the start date of the pay-period would be 22-June-17. 
- If the first pay-day for a weekly paid employee is 6-July-17 then the start date of the pay-period would be 30-June-17. 
- For a monthly paid employee if the earnings for the month of July are paid on 28-July-17 then the start date of the pay-period (i.e. the month) would be 1-July-17</t>
  </si>
  <si>
    <t>=If [F]+ ([E] / [N] * number of periods in Q2-Q4 + [D] is greater than $900,000 ,then "Yes" otherwise "No"</t>
  </si>
  <si>
    <t>Version</t>
  </si>
  <si>
    <t>Author</t>
  </si>
  <si>
    <t>Date</t>
  </si>
  <si>
    <t>Revision</t>
  </si>
  <si>
    <t>Office of the Tax Commissioner</t>
  </si>
  <si>
    <r>
      <t>Added a dropdown for selecting the '</t>
    </r>
    <r>
      <rPr>
        <i/>
        <sz val="10"/>
        <color theme="1"/>
        <rFont val="Arial"/>
        <family val="2"/>
      </rPr>
      <t>Periodicity of earnings or pay-period</t>
    </r>
    <r>
      <rPr>
        <sz val="10"/>
        <color theme="1"/>
        <rFont val="Arial"/>
        <family val="2"/>
      </rPr>
      <t>'</t>
    </r>
  </si>
  <si>
    <t>Criteria for determination of whether the expected income for FY 2017/18 exceeds the cap amount has been changed.</t>
  </si>
  <si>
    <t>Calculation of maximum tax in 'Exhibit1' has been amended</t>
  </si>
  <si>
    <t>▼</t>
  </si>
  <si>
    <t>Formula for calculation of number of periods employed has been updated so that it doesn't result in an error in case of weekly and bi-weekly paid employees while using Microsoft Excel 2010 or earlier versions.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</si>
</sst>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_(* #,##0.0_);_(* \(#,##0.0\);_(* &quot;-&quot;??_);_(@_)"/>
    <numFmt numFmtId="168" formatCode="[$-409]d\-mmm\-yy;@"/>
    <numFmt numFmtId="169" formatCode="&quot;$&quot;#,##0.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i/>
      <sz val="10"/>
      <color theme="1"/>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3">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338D"/>
      </left>
      <right style="thin">
        <color rgb="FF002060"/>
      </right>
      <top style="hair">
        <color rgb="FF002060"/>
      </top>
      <bottom style="medium">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style="thin">
        <color rgb="FF002060"/>
      </left>
      <right style="thin">
        <color rgb="FF002060"/>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right style="thin">
        <color rgb="FF00338D"/>
      </right>
      <top style="hair">
        <color rgb="FF002060"/>
      </top>
      <bottom style="medium">
        <color rgb="FF002060"/>
      </bottom>
      <diagonal/>
    </border>
    <border>
      <left style="thin">
        <color rgb="FF002060"/>
      </left>
      <right/>
      <top/>
      <bottom/>
      <diagonal/>
    </border>
    <border>
      <left style="thin">
        <color rgb="FF002060"/>
      </left>
      <right style="thin">
        <color rgb="FF002060"/>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205">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167" fontId="7" fillId="0" borderId="0" xfId="1" applyNumberFormat="1"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9" xfId="0" applyNumberFormat="1" applyFont="1" applyFill="1" applyBorder="1" applyAlignment="1">
      <alignment horizontal="left" vertical="center"/>
    </xf>
    <xf numFmtId="0" fontId="17" fillId="3" borderId="40" xfId="0" applyNumberFormat="1" applyFont="1" applyFill="1" applyBorder="1" applyAlignment="1">
      <alignment horizontal="right" vertical="center"/>
    </xf>
    <xf numFmtId="0" fontId="23" fillId="3" borderId="42" xfId="0" applyFont="1" applyFill="1" applyBorder="1" applyAlignment="1">
      <alignment horizontal="left" vertical="center"/>
    </xf>
    <xf numFmtId="0" fontId="14" fillId="3" borderId="43" xfId="0" applyFont="1" applyFill="1" applyBorder="1" applyAlignment="1">
      <alignment horizontal="right" vertical="center"/>
    </xf>
    <xf numFmtId="0" fontId="23" fillId="3" borderId="44" xfId="0" applyFont="1" applyFill="1" applyBorder="1" applyAlignment="1">
      <alignment horizontal="left" vertical="center"/>
    </xf>
    <xf numFmtId="0" fontId="14" fillId="3" borderId="45" xfId="0" applyFont="1" applyFill="1" applyBorder="1" applyAlignment="1">
      <alignment horizontal="right" vertical="center"/>
    </xf>
    <xf numFmtId="166" fontId="23" fillId="3" borderId="46" xfId="1" applyNumberFormat="1" applyFont="1" applyFill="1" applyBorder="1" applyAlignment="1">
      <alignment horizontal="right" vertical="center"/>
    </xf>
    <xf numFmtId="0" fontId="14" fillId="3" borderId="23" xfId="0" applyFont="1" applyFill="1" applyBorder="1" applyAlignment="1">
      <alignment horizontal="right" vertical="center"/>
    </xf>
    <xf numFmtId="10" fontId="14" fillId="3" borderId="47" xfId="2" applyNumberFormat="1" applyFont="1" applyFill="1" applyBorder="1" applyAlignment="1">
      <alignment horizontal="right" vertical="center"/>
    </xf>
    <xf numFmtId="0" fontId="14" fillId="3" borderId="49" xfId="0" applyFont="1" applyFill="1" applyBorder="1" applyAlignment="1">
      <alignment horizontal="left" vertical="center"/>
    </xf>
    <xf numFmtId="0" fontId="14" fillId="3" borderId="50" xfId="0" applyFont="1" applyFill="1" applyBorder="1" applyAlignment="1">
      <alignment horizontal="right" vertical="center"/>
    </xf>
    <xf numFmtId="0" fontId="17" fillId="3" borderId="52" xfId="0" applyNumberFormat="1" applyFont="1" applyFill="1" applyBorder="1" applyAlignment="1">
      <alignment horizontal="right" vertical="center"/>
    </xf>
    <xf numFmtId="0" fontId="14" fillId="3" borderId="54" xfId="0" applyFont="1" applyFill="1" applyBorder="1" applyAlignment="1">
      <alignment horizontal="left" vertical="center"/>
    </xf>
    <xf numFmtId="0" fontId="14" fillId="3" borderId="55"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9" xfId="0" applyFont="1" applyFill="1" applyBorder="1" applyAlignment="1">
      <alignment horizontal="left" vertical="center"/>
    </xf>
    <xf numFmtId="165" fontId="14" fillId="3" borderId="60" xfId="1" applyNumberFormat="1" applyFont="1" applyFill="1" applyBorder="1" applyAlignment="1">
      <alignment horizontal="right" vertical="center"/>
    </xf>
    <xf numFmtId="10" fontId="14" fillId="3" borderId="60" xfId="1" applyNumberFormat="1" applyFont="1" applyFill="1" applyBorder="1" applyAlignment="1">
      <alignment horizontal="right" vertical="center"/>
    </xf>
    <xf numFmtId="0" fontId="17" fillId="3" borderId="58" xfId="0" applyNumberFormat="1" applyFont="1" applyFill="1" applyBorder="1" applyAlignment="1">
      <alignment horizontal="right" vertical="center" wrapText="1"/>
    </xf>
    <xf numFmtId="0" fontId="25" fillId="3" borderId="62" xfId="0" applyFont="1" applyFill="1" applyBorder="1" applyAlignment="1">
      <alignment vertical="center"/>
    </xf>
    <xf numFmtId="0" fontId="18" fillId="2" borderId="63" xfId="0" applyFont="1" applyFill="1" applyBorder="1" applyAlignment="1">
      <alignment horizontal="left" vertical="center"/>
    </xf>
    <xf numFmtId="0" fontId="17" fillId="3" borderId="64" xfId="0" applyNumberFormat="1" applyFont="1" applyFill="1" applyBorder="1" applyAlignment="1">
      <alignment horizontal="right" vertical="center"/>
    </xf>
    <xf numFmtId="0" fontId="8" fillId="2" borderId="68" xfId="0" applyFont="1" applyFill="1" applyBorder="1" applyAlignment="1">
      <alignment vertical="center"/>
    </xf>
    <xf numFmtId="0" fontId="10" fillId="2" borderId="69" xfId="0" applyFont="1" applyFill="1" applyBorder="1" applyAlignment="1">
      <alignment vertical="center"/>
    </xf>
    <xf numFmtId="168" fontId="31" fillId="4" borderId="66" xfId="0" applyNumberFormat="1" applyFont="1" applyFill="1" applyBorder="1" applyAlignment="1" applyProtection="1">
      <alignment horizontal="right" vertical="center"/>
      <protection locked="0"/>
    </xf>
    <xf numFmtId="169" fontId="31" fillId="4" borderId="66" xfId="1" applyNumberFormat="1" applyFont="1" applyFill="1" applyBorder="1" applyAlignment="1" applyProtection="1">
      <alignment horizontal="right" vertical="center"/>
      <protection locked="0"/>
    </xf>
    <xf numFmtId="169" fontId="31" fillId="4" borderId="67" xfId="1" applyNumberFormat="1" applyFont="1" applyFill="1" applyBorder="1" applyAlignment="1" applyProtection="1">
      <alignment horizontal="right" vertical="center"/>
      <protection locked="0"/>
    </xf>
    <xf numFmtId="169" fontId="14" fillId="3" borderId="56" xfId="0" applyNumberFormat="1" applyFont="1" applyFill="1" applyBorder="1" applyAlignment="1">
      <alignment horizontal="right" vertical="center"/>
    </xf>
    <xf numFmtId="169" fontId="23" fillId="3" borderId="53" xfId="0" applyNumberFormat="1" applyFont="1" applyFill="1" applyBorder="1" applyAlignment="1">
      <alignment horizontal="right" vertical="center"/>
    </xf>
    <xf numFmtId="169" fontId="14" fillId="3" borderId="37" xfId="0" applyNumberFormat="1" applyFont="1" applyFill="1" applyBorder="1" applyAlignment="1">
      <alignment horizontal="right" vertical="center"/>
    </xf>
    <xf numFmtId="169" fontId="14" fillId="3" borderId="48" xfId="1" applyNumberFormat="1" applyFont="1" applyFill="1" applyBorder="1" applyAlignment="1">
      <alignment horizontal="right" vertical="center"/>
    </xf>
    <xf numFmtId="169" fontId="14" fillId="3" borderId="57" xfId="1" applyNumberFormat="1" applyFont="1" applyFill="1" applyBorder="1" applyAlignment="1">
      <alignment horizontal="right" vertical="center"/>
    </xf>
    <xf numFmtId="169" fontId="14" fillId="3" borderId="61" xfId="1" applyNumberFormat="1" applyFont="1" applyFill="1" applyBorder="1" applyAlignment="1">
      <alignment horizontal="right" vertical="center"/>
    </xf>
    <xf numFmtId="169" fontId="17" fillId="3" borderId="27" xfId="1" applyNumberFormat="1" applyFont="1" applyFill="1" applyBorder="1" applyAlignment="1">
      <alignment horizontal="right" vertical="center"/>
    </xf>
    <xf numFmtId="169" fontId="17" fillId="3" borderId="8" xfId="1" applyNumberFormat="1" applyFont="1" applyFill="1" applyBorder="1" applyAlignment="1">
      <alignment horizontal="right" vertical="center"/>
    </xf>
    <xf numFmtId="0" fontId="26" fillId="3" borderId="54" xfId="0" applyNumberFormat="1" applyFont="1" applyFill="1" applyBorder="1" applyAlignment="1">
      <alignment horizontal="left" vertical="center"/>
    </xf>
    <xf numFmtId="0" fontId="27" fillId="3" borderId="55" xfId="0" applyNumberFormat="1" applyFont="1" applyFill="1" applyBorder="1" applyAlignment="1">
      <alignment horizontal="right" vertical="center"/>
    </xf>
    <xf numFmtId="168" fontId="31" fillId="4" borderId="71"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9" fontId="14" fillId="0" borderId="37" xfId="0" applyNumberFormat="1" applyFont="1" applyFill="1" applyBorder="1" applyAlignment="1">
      <alignment horizontal="right" vertical="center"/>
    </xf>
    <xf numFmtId="7" fontId="14" fillId="3" borderId="51" xfId="0" applyNumberFormat="1" applyFont="1" applyFill="1" applyBorder="1" applyAlignment="1">
      <alignment horizontal="right" vertical="center"/>
    </xf>
    <xf numFmtId="169" fontId="14" fillId="3" borderId="51" xfId="4" applyNumberFormat="1" applyFont="1" applyFill="1" applyBorder="1" applyAlignment="1">
      <alignment horizontal="right" vertical="center"/>
    </xf>
    <xf numFmtId="169" fontId="23" fillId="3" borderId="41"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9" fontId="14" fillId="0" borderId="48"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70"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xf>
    <xf numFmtId="0" fontId="14" fillId="0" borderId="0" xfId="0" applyFont="1" applyAlignment="1">
      <alignment vertical="center" wrapText="1"/>
    </xf>
    <xf numFmtId="166" fontId="0" fillId="0" borderId="0" xfId="1" applyNumberFormat="1" applyFont="1"/>
    <xf numFmtId="169" fontId="7" fillId="0" borderId="0" xfId="0" applyNumberFormat="1" applyFont="1" applyAlignment="1">
      <alignment vertical="center"/>
    </xf>
    <xf numFmtId="169" fontId="0" fillId="0" borderId="0" xfId="0" applyNumberFormat="1"/>
    <xf numFmtId="0" fontId="4" fillId="0" borderId="0" xfId="0" applyFont="1" applyAlignment="1">
      <alignment vertical="center"/>
    </xf>
    <xf numFmtId="0" fontId="14" fillId="0" borderId="80" xfId="0" applyFont="1" applyFill="1" applyBorder="1" applyAlignment="1">
      <alignment horizontal="left" vertical="center"/>
    </xf>
    <xf numFmtId="165" fontId="14" fillId="0" borderId="0" xfId="1" applyNumberFormat="1" applyFont="1" applyFill="1" applyBorder="1" applyAlignment="1">
      <alignment horizontal="right" vertical="center"/>
    </xf>
    <xf numFmtId="169" fontId="14" fillId="0" borderId="0" xfId="1"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69" fontId="14" fillId="0" borderId="81" xfId="1" applyNumberFormat="1" applyFont="1" applyFill="1" applyBorder="1" applyAlignment="1">
      <alignment horizontal="right" vertical="center"/>
    </xf>
    <xf numFmtId="10" fontId="14" fillId="0" borderId="81" xfId="2" applyNumberFormat="1" applyFont="1" applyFill="1" applyBorder="1" applyAlignment="1">
      <alignment horizontal="right" vertical="center"/>
    </xf>
    <xf numFmtId="164" fontId="16" fillId="0" borderId="0" xfId="0" quotePrefix="1" applyNumberFormat="1" applyFont="1" applyFill="1" applyBorder="1" applyAlignment="1">
      <alignment horizontal="left" vertical="center" indent="1"/>
    </xf>
    <xf numFmtId="0" fontId="5" fillId="0" borderId="0" xfId="0" applyFont="1" applyFill="1" applyAlignment="1">
      <alignment vertical="center"/>
    </xf>
    <xf numFmtId="166" fontId="17" fillId="0" borderId="29" xfId="1" applyNumberFormat="1" applyFont="1" applyFill="1" applyBorder="1" applyAlignment="1">
      <alignment horizontal="left" vertical="center"/>
    </xf>
    <xf numFmtId="165" fontId="17" fillId="0" borderId="8" xfId="1" applyNumberFormat="1" applyFont="1" applyFill="1" applyBorder="1" applyAlignment="1">
      <alignment horizontal="right" vertical="center"/>
    </xf>
    <xf numFmtId="169"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9" fontId="17" fillId="0" borderId="27" xfId="1" applyNumberFormat="1" applyFont="1" applyFill="1" applyBorder="1" applyAlignment="1">
      <alignment horizontal="right" vertical="center"/>
    </xf>
    <xf numFmtId="165" fontId="14" fillId="0" borderId="38" xfId="0" applyNumberFormat="1" applyFont="1" applyFill="1" applyBorder="1" applyAlignment="1">
      <alignment horizontal="right" vertical="center"/>
    </xf>
    <xf numFmtId="169" fontId="14" fillId="0" borderId="31" xfId="1" applyNumberFormat="1" applyFont="1" applyFill="1" applyBorder="1" applyAlignment="1">
      <alignment horizontal="right" vertical="center"/>
    </xf>
    <xf numFmtId="169" fontId="14" fillId="0" borderId="33" xfId="1" applyNumberFormat="1" applyFont="1" applyFill="1" applyBorder="1" applyAlignment="1">
      <alignment horizontal="right" vertical="center"/>
    </xf>
    <xf numFmtId="169" fontId="14" fillId="0" borderId="60" xfId="1" applyNumberFormat="1" applyFont="1" applyFill="1" applyBorder="1" applyAlignment="1">
      <alignment horizontal="right" vertical="center"/>
    </xf>
    <xf numFmtId="165" fontId="14" fillId="0" borderId="60"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9" fontId="14" fillId="0" borderId="48"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9" fontId="14" fillId="0" borderId="57" xfId="1" applyNumberFormat="1" applyFont="1" applyFill="1" applyBorder="1" applyAlignment="1">
      <alignment horizontal="right" vertical="center"/>
    </xf>
    <xf numFmtId="10" fontId="14" fillId="0" borderId="60" xfId="1" applyNumberFormat="1" applyFont="1" applyFill="1" applyBorder="1" applyAlignment="1">
      <alignment horizontal="right" vertical="center"/>
    </xf>
    <xf numFmtId="169" fontId="14" fillId="0" borderId="61" xfId="1" applyNumberFormat="1" applyFont="1" applyFill="1" applyBorder="1" applyAlignment="1">
      <alignment horizontal="right" vertical="center"/>
    </xf>
    <xf numFmtId="165" fontId="17" fillId="0" borderId="0" xfId="1" applyNumberFormat="1" applyFont="1" applyFill="1" applyBorder="1" applyAlignment="1">
      <alignment horizontal="right" vertical="center"/>
    </xf>
    <xf numFmtId="10" fontId="9" fillId="0" borderId="0" xfId="2" applyNumberFormat="1" applyFont="1" applyFill="1" applyAlignment="1">
      <alignment vertical="center"/>
    </xf>
    <xf numFmtId="0" fontId="3" fillId="0" borderId="0" xfId="0" applyFont="1"/>
    <xf numFmtId="0" fontId="36" fillId="5" borderId="82" xfId="0" applyFont="1" applyFill="1" applyBorder="1" applyAlignment="1">
      <alignment horizontal="left" vertical="center" wrapText="1" indent="1"/>
    </xf>
    <xf numFmtId="0" fontId="36" fillId="5" borderId="83" xfId="0" applyFont="1" applyFill="1" applyBorder="1" applyAlignment="1">
      <alignment horizontal="left" vertical="center" wrapText="1" indent="1"/>
    </xf>
    <xf numFmtId="0" fontId="36" fillId="5" borderId="84" xfId="0" applyFont="1" applyFill="1" applyBorder="1" applyAlignment="1">
      <alignment horizontal="left" vertical="center" wrapText="1" indent="1"/>
    </xf>
    <xf numFmtId="0" fontId="3" fillId="0" borderId="85" xfId="0" applyFont="1" applyBorder="1"/>
    <xf numFmtId="0" fontId="3" fillId="0" borderId="86" xfId="0" applyFont="1" applyBorder="1"/>
    <xf numFmtId="15" fontId="3" fillId="0" borderId="86" xfId="0" applyNumberFormat="1" applyFont="1" applyBorder="1"/>
    <xf numFmtId="0" fontId="3" fillId="0" borderId="87" xfId="0" applyFont="1" applyBorder="1"/>
    <xf numFmtId="0" fontId="3" fillId="0" borderId="82" xfId="0" applyFont="1" applyBorder="1"/>
    <xf numFmtId="0" fontId="3" fillId="0" borderId="83" xfId="0" applyFont="1" applyBorder="1"/>
    <xf numFmtId="15" fontId="3" fillId="0" borderId="83" xfId="0" applyNumberFormat="1" applyFont="1" applyBorder="1"/>
    <xf numFmtId="0" fontId="3" fillId="0" borderId="84" xfId="0" applyFont="1" applyBorder="1"/>
    <xf numFmtId="0" fontId="3" fillId="0" borderId="88" xfId="0" applyFont="1" applyBorder="1"/>
    <xf numFmtId="0" fontId="3" fillId="0" borderId="0" xfId="0" applyFont="1" applyBorder="1"/>
    <xf numFmtId="0" fontId="3" fillId="0" borderId="89" xfId="0" applyFont="1" applyBorder="1"/>
    <xf numFmtId="0" fontId="38" fillId="3" borderId="0" xfId="0" applyNumberFormat="1" applyFont="1" applyFill="1" applyBorder="1" applyAlignment="1">
      <alignment horizontal="left" vertical="center"/>
    </xf>
    <xf numFmtId="0" fontId="32" fillId="4" borderId="65" xfId="0" applyNumberFormat="1" applyFont="1" applyFill="1" applyBorder="1" applyAlignment="1" applyProtection="1">
      <alignment horizontal="right" vertical="center"/>
      <protection locked="0"/>
    </xf>
    <xf numFmtId="0" fontId="3" fillId="0" borderId="90" xfId="0" applyFont="1" applyBorder="1"/>
    <xf numFmtId="0" fontId="3" fillId="0" borderId="91" xfId="0" applyFont="1" applyBorder="1"/>
    <xf numFmtId="15" fontId="3" fillId="0" borderId="91" xfId="0" applyNumberFormat="1" applyFont="1" applyBorder="1"/>
    <xf numFmtId="0" fontId="2" fillId="0" borderId="92" xfId="0" applyFont="1" applyBorder="1" applyAlignment="1">
      <alignment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79" xfId="0" applyFont="1" applyFill="1" applyBorder="1" applyAlignment="1">
      <alignment horizontal="left" vertical="center" wrapText="1"/>
    </xf>
    <xf numFmtId="164" fontId="16" fillId="0" borderId="0"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164" fontId="16" fillId="0" borderId="7" xfId="0" quotePrefix="1" applyNumberFormat="1" applyFont="1" applyFill="1" applyBorder="1" applyAlignment="1">
      <alignment horizontal="left" vertical="center" wrapText="1" indent="1"/>
    </xf>
    <xf numFmtId="0" fontId="28" fillId="0" borderId="78" xfId="0" applyFont="1" applyFill="1" applyBorder="1" applyAlignment="1">
      <alignment horizontal="center" vertical="top" wrapText="1"/>
    </xf>
    <xf numFmtId="0" fontId="28" fillId="0" borderId="78"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6" fillId="0" borderId="72" xfId="0" applyFont="1" applyFill="1" applyBorder="1" applyAlignment="1">
      <alignment vertical="center" wrapText="1"/>
    </xf>
    <xf numFmtId="0" fontId="6" fillId="0" borderId="73" xfId="0" applyFont="1" applyFill="1" applyBorder="1" applyAlignment="1">
      <alignment vertical="center" wrapText="1"/>
    </xf>
    <xf numFmtId="0" fontId="6" fillId="0" borderId="74" xfId="0" applyFont="1" applyFill="1" applyBorder="1" applyAlignment="1">
      <alignment vertical="center" wrapText="1"/>
    </xf>
    <xf numFmtId="0" fontId="4" fillId="0" borderId="75" xfId="0" applyFont="1" applyFill="1" applyBorder="1" applyAlignment="1">
      <alignment vertical="center" wrapText="1"/>
    </xf>
    <xf numFmtId="0" fontId="6" fillId="0" borderId="25" xfId="0" applyFont="1" applyFill="1" applyBorder="1" applyAlignment="1">
      <alignment vertical="center" wrapText="1"/>
    </xf>
    <xf numFmtId="0" fontId="6" fillId="0" borderId="63" xfId="0" applyFont="1" applyFill="1" applyBorder="1" applyAlignment="1">
      <alignment vertical="center" wrapText="1"/>
    </xf>
    <xf numFmtId="0" fontId="6" fillId="0" borderId="75" xfId="0" applyFont="1" applyFill="1" applyBorder="1" applyAlignment="1">
      <alignment vertical="center" wrapText="1"/>
    </xf>
    <xf numFmtId="0" fontId="6" fillId="0" borderId="76" xfId="0" applyFont="1" applyFill="1" applyBorder="1" applyAlignment="1">
      <alignment vertical="center" wrapText="1"/>
    </xf>
    <xf numFmtId="0" fontId="6" fillId="0" borderId="19" xfId="0" applyFont="1" applyFill="1" applyBorder="1" applyAlignment="1">
      <alignment vertical="center" wrapText="1"/>
    </xf>
    <xf numFmtId="0" fontId="6" fillId="0" borderId="77" xfId="0" applyFont="1" applyFill="1" applyBorder="1" applyAlignment="1">
      <alignment vertical="center" wrapText="1"/>
    </xf>
  </cellXfs>
  <cellStyles count="5">
    <cellStyle name="Comma" xfId="1" builtinId="3"/>
    <cellStyle name="Currency" xfId="4" builtinId="4"/>
    <cellStyle name="Hyperlink" xfId="3"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63015</xdr:colOff>
      <xdr:row>3</xdr:row>
      <xdr:rowOff>177575</xdr:rowOff>
    </xdr:to>
    <xdr:grpSp>
      <xdr:nvGrpSpPr>
        <xdr:cNvPr id="89" name="Group 88"/>
        <xdr:cNvGrpSpPr/>
      </xdr:nvGrpSpPr>
      <xdr:grpSpPr>
        <a:xfrm>
          <a:off x="4706471" y="56029"/>
          <a:ext cx="2954132" cy="737870"/>
          <a:chOff x="1781735" y="78441"/>
          <a:chExt cx="2954132" cy="737870"/>
        </a:xfrm>
        <a:effectLst/>
      </xdr:grpSpPr>
      <xdr:grpSp>
        <xdr:nvGrpSpPr>
          <xdr:cNvPr id="2" name="Group 1"/>
          <xdr:cNvGrpSpPr>
            <a:grpSpLocks/>
          </xdr:cNvGrpSpPr>
        </xdr:nvGrpSpPr>
        <xdr:grpSpPr bwMode="auto">
          <a:xfrm>
            <a:off x="2498762" y="246531"/>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69"/>
  <sheetViews>
    <sheetView showGridLines="0" tabSelected="1" zoomScale="85" zoomScaleNormal="85" zoomScaleSheetLayoutView="85" zoomScalePageLayoutView="25" workbookViewId="0">
      <selection activeCell="K53" sqref="K53"/>
    </sheetView>
  </sheetViews>
  <sheetFormatPr defaultColWidth="0" defaultRowHeight="14.25" zeroHeight="1" x14ac:dyDescent="0.25"/>
  <cols>
    <col min="1" max="1" width="4.140625" style="1" customWidth="1"/>
    <col min="2" max="4" width="3.7109375" style="1" customWidth="1"/>
    <col min="5" max="5" width="42" style="1" customWidth="1"/>
    <col min="6" max="8" width="11" style="1" customWidth="1"/>
    <col min="9" max="9" width="13" style="1" customWidth="1"/>
    <col min="10" max="10" width="11" style="1" customWidth="1"/>
    <col min="11" max="11" width="14.140625" style="1" customWidth="1"/>
    <col min="12" max="14" width="3.7109375" style="1" customWidth="1"/>
    <col min="15" max="15" width="14.85546875" style="1" customWidth="1"/>
    <col min="16" max="16" width="11" style="1" customWidth="1"/>
    <col min="17" max="17" width="7.140625" style="1" customWidth="1"/>
    <col min="18" max="18" width="6.28515625" style="1" customWidth="1"/>
    <col min="19" max="19" width="2.140625" style="1" customWidth="1"/>
    <col min="20" max="20" width="9.5703125" style="1" customWidth="1"/>
    <col min="21" max="21" width="15" style="1" hidden="1" customWidth="1"/>
    <col min="22" max="73" width="12.5703125" style="1" hidden="1" customWidth="1"/>
    <col min="74" max="75" width="15" style="1" hidden="1" customWidth="1"/>
    <col min="76" max="16384" width="9.140625" style="1" hidden="1"/>
  </cols>
  <sheetData>
    <row r="1" spans="2:18" x14ac:dyDescent="0.25"/>
    <row r="2" spans="2:18" x14ac:dyDescent="0.25"/>
    <row r="3" spans="2:18" ht="20.25" customHeight="1" x14ac:dyDescent="0.25"/>
    <row r="4" spans="2:18" x14ac:dyDescent="0.25"/>
    <row r="5" spans="2:18" s="46" customFormat="1" ht="26.25" x14ac:dyDescent="0.25">
      <c r="B5" s="188" t="s">
        <v>62</v>
      </c>
      <c r="C5" s="188"/>
      <c r="D5" s="188"/>
      <c r="E5" s="188"/>
      <c r="F5" s="188"/>
      <c r="G5" s="188"/>
      <c r="H5" s="188"/>
      <c r="I5" s="188"/>
      <c r="J5" s="188"/>
      <c r="K5" s="188"/>
      <c r="L5" s="188"/>
      <c r="M5" s="188"/>
      <c r="N5" s="188"/>
      <c r="O5" s="188"/>
      <c r="P5" s="188"/>
      <c r="Q5" s="188"/>
    </row>
    <row r="6" spans="2:18" s="47" customFormat="1" x14ac:dyDescent="0.25">
      <c r="B6" s="187" t="s">
        <v>65</v>
      </c>
      <c r="C6" s="187"/>
      <c r="D6" s="187"/>
      <c r="E6" s="187"/>
      <c r="F6" s="187"/>
      <c r="G6" s="187"/>
      <c r="H6" s="187"/>
      <c r="I6" s="187"/>
      <c r="J6" s="187"/>
      <c r="K6" s="187"/>
      <c r="L6" s="187"/>
      <c r="M6" s="187"/>
      <c r="N6" s="187"/>
      <c r="O6" s="187"/>
      <c r="P6" s="187"/>
      <c r="Q6" s="187"/>
      <c r="R6" s="46"/>
    </row>
    <row r="7" spans="2:18" s="46" customFormat="1" ht="12.75" x14ac:dyDescent="0.25">
      <c r="B7" s="187"/>
      <c r="C7" s="187"/>
      <c r="D7" s="187"/>
      <c r="E7" s="187"/>
      <c r="F7" s="187"/>
      <c r="G7" s="187"/>
      <c r="H7" s="187"/>
      <c r="I7" s="187"/>
      <c r="J7" s="187"/>
      <c r="K7" s="187"/>
      <c r="L7" s="187"/>
      <c r="M7" s="187"/>
      <c r="N7" s="187"/>
      <c r="O7" s="187"/>
      <c r="P7" s="187"/>
      <c r="Q7" s="187"/>
    </row>
    <row r="8" spans="2:18" s="2" customFormat="1" ht="12.75" x14ac:dyDescent="0.25">
      <c r="B8" s="187"/>
      <c r="C8" s="187"/>
      <c r="D8" s="187"/>
      <c r="E8" s="187"/>
      <c r="F8" s="187"/>
      <c r="G8" s="187"/>
      <c r="H8" s="187"/>
      <c r="I8" s="187"/>
      <c r="J8" s="187"/>
      <c r="K8" s="187"/>
      <c r="L8" s="187"/>
      <c r="M8" s="187"/>
      <c r="N8" s="187"/>
      <c r="O8" s="187"/>
      <c r="P8" s="187"/>
      <c r="Q8" s="187"/>
    </row>
    <row r="9" spans="2:18" s="2" customFormat="1" ht="12.75" x14ac:dyDescent="0.25">
      <c r="B9" s="187"/>
      <c r="C9" s="187"/>
      <c r="D9" s="187"/>
      <c r="E9" s="187"/>
      <c r="F9" s="187"/>
      <c r="G9" s="187"/>
      <c r="H9" s="187"/>
      <c r="I9" s="187"/>
      <c r="J9" s="187"/>
      <c r="K9" s="187"/>
      <c r="L9" s="187"/>
      <c r="M9" s="187"/>
      <c r="N9" s="187"/>
      <c r="O9" s="187"/>
      <c r="P9" s="187"/>
      <c r="Q9" s="187"/>
    </row>
    <row r="10" spans="2:18" s="2" customFormat="1" ht="12.75" x14ac:dyDescent="0.25">
      <c r="B10" s="187"/>
      <c r="C10" s="187"/>
      <c r="D10" s="187"/>
      <c r="E10" s="187"/>
      <c r="F10" s="187"/>
      <c r="G10" s="187"/>
      <c r="H10" s="187"/>
      <c r="I10" s="187"/>
      <c r="J10" s="187"/>
      <c r="K10" s="187"/>
      <c r="L10" s="187"/>
      <c r="M10" s="187"/>
      <c r="N10" s="187"/>
      <c r="O10" s="187"/>
      <c r="P10" s="187"/>
      <c r="Q10" s="187"/>
    </row>
    <row r="11" spans="2:18" s="2" customFormat="1" x14ac:dyDescent="0.25">
      <c r="L11" s="1"/>
      <c r="O11" s="1"/>
    </row>
    <row r="12" spans="2:18" s="2" customFormat="1" ht="15.75" x14ac:dyDescent="0.25">
      <c r="B12" s="24" t="s">
        <v>61</v>
      </c>
      <c r="C12" s="22"/>
      <c r="D12" s="24"/>
      <c r="E12" s="24"/>
      <c r="F12" s="22"/>
      <c r="G12" s="22"/>
      <c r="H12" s="22"/>
      <c r="I12" s="22"/>
      <c r="J12" s="22"/>
      <c r="K12" s="22"/>
      <c r="L12" s="23"/>
      <c r="M12" s="22"/>
      <c r="N12" s="22"/>
      <c r="O12" s="22"/>
      <c r="P12" s="22"/>
      <c r="Q12" s="22"/>
    </row>
    <row r="13" spans="2:18" s="2" customFormat="1" x14ac:dyDescent="0.25">
      <c r="L13" s="1"/>
    </row>
    <row r="14" spans="2:18" s="2" customFormat="1" x14ac:dyDescent="0.25">
      <c r="E14" s="45" t="s">
        <v>60</v>
      </c>
      <c r="F14" s="44"/>
      <c r="G14" s="44"/>
      <c r="H14" s="44"/>
      <c r="I14" s="44"/>
      <c r="J14" s="44"/>
      <c r="K14" s="81"/>
      <c r="L14" s="1"/>
    </row>
    <row r="15" spans="2:18" s="2" customFormat="1" x14ac:dyDescent="0.25">
      <c r="E15" s="43" t="s">
        <v>59</v>
      </c>
      <c r="F15" s="42"/>
      <c r="G15" s="42"/>
      <c r="H15" s="42"/>
      <c r="I15" s="42"/>
      <c r="J15" s="42"/>
      <c r="K15" s="82" t="s">
        <v>58</v>
      </c>
      <c r="L15" s="1"/>
    </row>
    <row r="16" spans="2:18" s="2" customFormat="1" ht="20.25" x14ac:dyDescent="0.25">
      <c r="D16" s="7" t="s">
        <v>57</v>
      </c>
      <c r="E16" s="96" t="s">
        <v>81</v>
      </c>
      <c r="F16" s="97"/>
      <c r="G16" s="97"/>
      <c r="H16" s="97"/>
      <c r="I16" s="97"/>
      <c r="J16" s="115" t="s">
        <v>51</v>
      </c>
      <c r="K16" s="174" t="s">
        <v>98</v>
      </c>
      <c r="L16" s="173" t="s">
        <v>118</v>
      </c>
    </row>
    <row r="17" spans="1:75" s="2" customFormat="1" ht="25.5" customHeight="1" x14ac:dyDescent="0.25">
      <c r="D17" s="7" t="s">
        <v>56</v>
      </c>
      <c r="E17" s="193" t="s">
        <v>92</v>
      </c>
      <c r="F17" s="194"/>
      <c r="G17" s="194"/>
      <c r="H17" s="194"/>
      <c r="I17" s="194"/>
      <c r="J17" s="115" t="s">
        <v>51</v>
      </c>
      <c r="K17" s="98">
        <v>42917</v>
      </c>
      <c r="L17" s="1"/>
      <c r="O17" s="130"/>
    </row>
    <row r="18" spans="1:75" s="2" customFormat="1" ht="20.25" x14ac:dyDescent="0.25">
      <c r="D18" s="7" t="s">
        <v>55</v>
      </c>
      <c r="E18" s="69" t="s">
        <v>80</v>
      </c>
      <c r="F18" s="70"/>
      <c r="G18" s="70"/>
      <c r="H18" s="70"/>
      <c r="I18" s="70"/>
      <c r="J18" s="116" t="s">
        <v>51</v>
      </c>
      <c r="K18" s="85">
        <v>43190</v>
      </c>
      <c r="L18" s="1"/>
      <c r="P18" s="107"/>
      <c r="S18" s="41"/>
      <c r="T18" s="124"/>
    </row>
    <row r="19" spans="1:75" s="2" customFormat="1" ht="20.25" x14ac:dyDescent="0.25">
      <c r="D19" s="7" t="s">
        <v>54</v>
      </c>
      <c r="E19" s="99" t="s">
        <v>77</v>
      </c>
      <c r="F19" s="70"/>
      <c r="G19" s="70"/>
      <c r="H19" s="70"/>
      <c r="I19" s="70"/>
      <c r="J19" s="116" t="s">
        <v>51</v>
      </c>
      <c r="K19" s="86">
        <v>0</v>
      </c>
      <c r="L19" s="1"/>
      <c r="P19" s="107"/>
      <c r="T19" s="125"/>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0.25" x14ac:dyDescent="0.25">
      <c r="D20" s="7" t="s">
        <v>53</v>
      </c>
      <c r="E20" s="99" t="s">
        <v>78</v>
      </c>
      <c r="F20" s="70"/>
      <c r="G20" s="70"/>
      <c r="H20" s="70"/>
      <c r="I20" s="70"/>
      <c r="J20" s="116" t="s">
        <v>51</v>
      </c>
      <c r="K20" s="86">
        <v>0</v>
      </c>
      <c r="L20" s="1"/>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21" thickBot="1" x14ac:dyDescent="0.3">
      <c r="D21" s="7" t="s">
        <v>52</v>
      </c>
      <c r="E21" s="100" t="s">
        <v>79</v>
      </c>
      <c r="F21" s="71"/>
      <c r="G21" s="71"/>
      <c r="H21" s="71"/>
      <c r="I21" s="71"/>
      <c r="J21" s="117" t="s">
        <v>51</v>
      </c>
      <c r="K21" s="87">
        <v>0</v>
      </c>
      <c r="L21" s="1"/>
      <c r="T21" s="126"/>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customHeight="1" x14ac:dyDescent="0.25">
      <c r="A22" s="36"/>
      <c r="B22" s="36"/>
      <c r="D22" s="7"/>
      <c r="E22" s="80" t="s">
        <v>63</v>
      </c>
      <c r="J22" s="40"/>
      <c r="K22" s="40"/>
      <c r="L22" s="3"/>
      <c r="M22" s="36"/>
      <c r="N22" s="36"/>
      <c r="O22" s="36"/>
      <c r="R22" s="36"/>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6"/>
      <c r="B23" s="36"/>
      <c r="D23" s="36"/>
      <c r="J23" s="40"/>
      <c r="K23" s="40"/>
      <c r="L23" s="3"/>
      <c r="M23" s="36"/>
      <c r="N23" s="36"/>
      <c r="O23" s="36"/>
      <c r="P23" s="36"/>
      <c r="Q23" s="36"/>
      <c r="R23" s="36"/>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15" x14ac:dyDescent="0.25">
      <c r="A24" s="36"/>
      <c r="B24" s="36"/>
      <c r="D24" s="36"/>
      <c r="E24" s="83" t="s">
        <v>50</v>
      </c>
      <c r="F24" s="84"/>
      <c r="G24" s="84"/>
      <c r="H24" s="84"/>
      <c r="I24" s="84"/>
      <c r="J24" s="84"/>
      <c r="K24" s="84"/>
      <c r="L24" s="84"/>
      <c r="M24" s="84"/>
      <c r="N24" s="84"/>
      <c r="O24" s="84"/>
      <c r="P24" s="84"/>
      <c r="Q24" s="36"/>
      <c r="R24" s="36"/>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5" x14ac:dyDescent="0.25">
      <c r="A25" s="36"/>
      <c r="B25" s="36"/>
      <c r="C25" s="36"/>
      <c r="D25" s="36"/>
      <c r="E25" s="39" t="s">
        <v>68</v>
      </c>
      <c r="F25" s="195" t="s">
        <v>82</v>
      </c>
      <c r="G25" s="196"/>
      <c r="H25" s="196"/>
      <c r="I25" s="196"/>
      <c r="J25" s="196"/>
      <c r="K25" s="196"/>
      <c r="L25" s="196"/>
      <c r="M25" s="196"/>
      <c r="N25" s="196"/>
      <c r="O25" s="196"/>
      <c r="P25" s="197"/>
      <c r="Q25" s="36"/>
      <c r="R25" s="3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2" customFormat="1" ht="117" customHeight="1" x14ac:dyDescent="0.25">
      <c r="E26" s="39" t="s">
        <v>49</v>
      </c>
      <c r="F26" s="198" t="s">
        <v>108</v>
      </c>
      <c r="G26" s="199"/>
      <c r="H26" s="199"/>
      <c r="I26" s="199"/>
      <c r="J26" s="199"/>
      <c r="K26" s="199"/>
      <c r="L26" s="199"/>
      <c r="M26" s="199"/>
      <c r="N26" s="199"/>
      <c r="O26" s="199"/>
      <c r="P26" s="200"/>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38" customFormat="1" ht="59.25" customHeight="1" x14ac:dyDescent="0.25">
      <c r="E27" s="37" t="s">
        <v>64</v>
      </c>
      <c r="F27" s="201" t="s">
        <v>66</v>
      </c>
      <c r="G27" s="199"/>
      <c r="H27" s="199"/>
      <c r="I27" s="199"/>
      <c r="J27" s="199"/>
      <c r="K27" s="199"/>
      <c r="L27" s="199"/>
      <c r="M27" s="199"/>
      <c r="N27" s="199"/>
      <c r="O27" s="199"/>
      <c r="P27" s="200"/>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5.5" x14ac:dyDescent="0.25">
      <c r="E28" s="101" t="s">
        <v>77</v>
      </c>
      <c r="F28" s="201" t="s">
        <v>69</v>
      </c>
      <c r="G28" s="199"/>
      <c r="H28" s="199"/>
      <c r="I28" s="199"/>
      <c r="J28" s="199"/>
      <c r="K28" s="199"/>
      <c r="L28" s="199"/>
      <c r="M28" s="199"/>
      <c r="N28" s="199"/>
      <c r="O28" s="199"/>
      <c r="P28" s="200"/>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25.5" x14ac:dyDescent="0.25">
      <c r="E29" s="101" t="s">
        <v>83</v>
      </c>
      <c r="F29" s="198" t="s">
        <v>107</v>
      </c>
      <c r="G29" s="199"/>
      <c r="H29" s="199"/>
      <c r="I29" s="199"/>
      <c r="J29" s="199"/>
      <c r="K29" s="199"/>
      <c r="L29" s="199"/>
      <c r="M29" s="199"/>
      <c r="N29" s="199"/>
      <c r="O29" s="199"/>
      <c r="P29" s="200"/>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26.25" thickBot="1" x14ac:dyDescent="0.3">
      <c r="E30" s="102" t="s">
        <v>84</v>
      </c>
      <c r="F30" s="202" t="s">
        <v>85</v>
      </c>
      <c r="G30" s="203"/>
      <c r="H30" s="203"/>
      <c r="I30" s="203"/>
      <c r="J30" s="203"/>
      <c r="K30" s="203"/>
      <c r="L30" s="203"/>
      <c r="M30" s="203"/>
      <c r="N30" s="203"/>
      <c r="O30" s="203"/>
      <c r="P30" s="204"/>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6" customHeight="1" x14ac:dyDescent="0.25">
      <c r="L32" s="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6" customHeight="1"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75" x14ac:dyDescent="0.25">
      <c r="B34" s="24" t="s">
        <v>48</v>
      </c>
      <c r="C34" s="22"/>
      <c r="D34" s="22"/>
      <c r="E34" s="24"/>
      <c r="F34" s="22"/>
      <c r="G34" s="22"/>
      <c r="H34" s="22"/>
      <c r="I34" s="22"/>
      <c r="J34" s="22"/>
      <c r="K34" s="22"/>
      <c r="L34" s="23"/>
      <c r="M34" s="22"/>
      <c r="N34" s="22"/>
      <c r="O34" s="22"/>
      <c r="P34" s="22"/>
      <c r="Q34" s="22"/>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E36" s="17" t="s">
        <v>47</v>
      </c>
      <c r="F36" s="16"/>
      <c r="G36" s="16"/>
      <c r="H36" s="16"/>
      <c r="I36" s="16"/>
      <c r="J36" s="16"/>
      <c r="K36" s="15"/>
      <c r="L36" s="1"/>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E37" s="43"/>
      <c r="F37" s="42"/>
      <c r="G37" s="42"/>
      <c r="H37" s="42"/>
      <c r="I37" s="42"/>
      <c r="J37" s="42"/>
      <c r="K37" s="66" t="s">
        <v>17</v>
      </c>
      <c r="L37" s="1"/>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 x14ac:dyDescent="0.25">
      <c r="D38" s="35" t="s">
        <v>46</v>
      </c>
      <c r="E38" s="67" t="s">
        <v>86</v>
      </c>
      <c r="F38" s="68"/>
      <c r="G38" s="68"/>
      <c r="H38" s="68"/>
      <c r="I38" s="68"/>
      <c r="J38" s="68"/>
      <c r="K38" s="88">
        <f>SUM(K20:K21)</f>
        <v>0</v>
      </c>
      <c r="L38" s="182" t="s">
        <v>99</v>
      </c>
      <c r="M38" s="183"/>
      <c r="N38" s="183"/>
      <c r="O38" s="183"/>
      <c r="P38" s="183"/>
      <c r="Q38" s="183"/>
      <c r="R38" s="183"/>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D39" s="7" t="s">
        <v>45</v>
      </c>
      <c r="E39" s="64" t="s">
        <v>90</v>
      </c>
      <c r="F39" s="65"/>
      <c r="G39" s="65"/>
      <c r="H39" s="65"/>
      <c r="I39" s="65"/>
      <c r="J39" s="65"/>
      <c r="K39" s="104">
        <f>-K48</f>
        <v>0</v>
      </c>
      <c r="L39" s="182" t="s">
        <v>100</v>
      </c>
      <c r="M39" s="183"/>
      <c r="N39" s="183"/>
      <c r="O39" s="183"/>
      <c r="P39" s="183"/>
      <c r="Q39" s="183"/>
      <c r="R39" s="183"/>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thickBot="1" x14ac:dyDescent="0.3">
      <c r="D40" s="7" t="s">
        <v>44</v>
      </c>
      <c r="E40" s="34" t="s">
        <v>91</v>
      </c>
      <c r="F40" s="33"/>
      <c r="G40" s="33"/>
      <c r="H40" s="33"/>
      <c r="I40" s="33"/>
      <c r="J40" s="33"/>
      <c r="K40" s="89">
        <f>SUM(K38:K39)</f>
        <v>0</v>
      </c>
      <c r="L40" s="186" t="s">
        <v>101</v>
      </c>
      <c r="M40" s="183"/>
      <c r="N40" s="183"/>
      <c r="O40" s="183"/>
      <c r="P40" s="183"/>
      <c r="Q40" s="183"/>
      <c r="R40" s="183"/>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75" x14ac:dyDescent="0.25">
      <c r="B42" s="24" t="s">
        <v>43</v>
      </c>
      <c r="C42" s="22"/>
      <c r="D42" s="22"/>
      <c r="E42" s="24"/>
      <c r="F42" s="22"/>
      <c r="G42" s="22"/>
      <c r="H42" s="22"/>
      <c r="I42" s="22"/>
      <c r="J42" s="22"/>
      <c r="K42" s="22"/>
      <c r="L42" s="23"/>
      <c r="M42" s="22"/>
      <c r="N42" s="22"/>
      <c r="O42" s="22"/>
      <c r="P42" s="22"/>
      <c r="Q42" s="2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E44" s="17" t="s">
        <v>42</v>
      </c>
      <c r="F44" s="16"/>
      <c r="G44" s="16"/>
      <c r="H44" s="16"/>
      <c r="I44" s="16"/>
      <c r="J44" s="16"/>
      <c r="K44" s="15"/>
      <c r="L44" s="1"/>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E45" s="55"/>
      <c r="F45" s="32"/>
      <c r="G45" s="32"/>
      <c r="H45" s="32"/>
      <c r="I45" s="32"/>
      <c r="J45" s="32"/>
      <c r="K45" s="56" t="s">
        <v>17</v>
      </c>
      <c r="L45" s="1"/>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15" x14ac:dyDescent="0.25">
      <c r="D46" s="7" t="s">
        <v>41</v>
      </c>
      <c r="E46" s="51" t="s">
        <v>88</v>
      </c>
      <c r="F46" s="52"/>
      <c r="G46" s="52"/>
      <c r="H46" s="52"/>
      <c r="I46" s="52"/>
      <c r="J46" s="109"/>
      <c r="K46" s="110">
        <f>IF(K58="Yes","See Total",IF(K16="Monthly",K82/12*K53,IF(K16="Weekly",K82/52*K53,IF(K16="Bi-Weekly",K82/26*K53,K82/24*K53))))</f>
        <v>0</v>
      </c>
      <c r="L46" s="182" t="str">
        <f>"=If [S] is Yes, then see [L], otherwise [U]/"&amp;IF(K16="Monthly",12,IF(K16="Weekly",52,IF(K16="Bi-Weekly",26,24)))&amp;"*[N]"</f>
        <v>=If [S] is Yes, then see [L], otherwise [U]/12*[N]</v>
      </c>
      <c r="M46" s="183"/>
      <c r="N46" s="183"/>
      <c r="O46" s="183"/>
      <c r="P46" s="183"/>
      <c r="Q46" s="183"/>
      <c r="R46" s="183"/>
      <c r="U46" s="129"/>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 x14ac:dyDescent="0.25">
      <c r="D47" s="7" t="s">
        <v>40</v>
      </c>
      <c r="E47" s="64" t="s">
        <v>89</v>
      </c>
      <c r="F47" s="65"/>
      <c r="G47" s="65"/>
      <c r="H47" s="65"/>
      <c r="I47" s="65"/>
      <c r="J47" s="65"/>
      <c r="K47" s="105">
        <f>IF(K58="Yes","See Total",K94-K82)</f>
        <v>0</v>
      </c>
      <c r="L47" s="182" t="s">
        <v>102</v>
      </c>
      <c r="M47" s="183"/>
      <c r="N47" s="183"/>
      <c r="O47" s="183"/>
      <c r="P47" s="183"/>
      <c r="Q47" s="183"/>
      <c r="R47" s="183"/>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39</v>
      </c>
      <c r="E48" s="57" t="s">
        <v>87</v>
      </c>
      <c r="F48" s="58"/>
      <c r="G48" s="58"/>
      <c r="H48" s="58"/>
      <c r="I48" s="58"/>
      <c r="J48" s="58"/>
      <c r="K48" s="106">
        <f>IF(K58="Yes",IFERROR(MIN((K20+K21)/K54*K55,K55),0),SUM(K46:K47))</f>
        <v>0</v>
      </c>
      <c r="L48" s="184" t="s">
        <v>71</v>
      </c>
      <c r="M48" s="185"/>
      <c r="N48" s="185"/>
      <c r="O48" s="185"/>
      <c r="P48" s="185"/>
      <c r="Q48" s="185"/>
      <c r="R48" s="185"/>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 customFormat="1" ht="15.75" thickTop="1" x14ac:dyDescent="0.25">
      <c r="E49" s="59"/>
      <c r="F49" s="60"/>
      <c r="G49" s="60"/>
      <c r="H49" s="60"/>
      <c r="I49" s="60"/>
      <c r="J49" s="60"/>
      <c r="K49" s="61"/>
      <c r="L49" s="1"/>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75" thickBot="1" x14ac:dyDescent="0.3">
      <c r="D50" s="7" t="s">
        <v>38</v>
      </c>
      <c r="E50" s="50" t="s">
        <v>37</v>
      </c>
      <c r="F50" s="62"/>
      <c r="G50" s="62"/>
      <c r="H50" s="62"/>
      <c r="I50" s="62"/>
      <c r="J50" s="62"/>
      <c r="K50" s="63">
        <f>+IFERROR(K48/(K20+K21),0)</f>
        <v>0</v>
      </c>
      <c r="L50" s="184" t="s">
        <v>72</v>
      </c>
      <c r="M50" s="185"/>
      <c r="N50" s="185"/>
      <c r="O50" s="185"/>
      <c r="P50" s="185"/>
      <c r="Q50" s="185"/>
      <c r="R50" s="185"/>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30" customFormat="1" ht="15" x14ac:dyDescent="0.25">
      <c r="L51" s="3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E52" s="29" t="s">
        <v>36</v>
      </c>
      <c r="F52" s="28"/>
      <c r="G52" s="28"/>
      <c r="H52" s="28"/>
      <c r="I52" s="27"/>
      <c r="J52" s="27"/>
      <c r="K52" s="26"/>
      <c r="L52" s="25"/>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35</v>
      </c>
      <c r="E53" s="111" t="str">
        <f>"# of periods employed (in "&amp;IF(K16="Monthly","months",IF(K16="Weekly","weeks",IF(K16="Bi-Weekly","2 weekly periods","semi-months")))&amp;")"</f>
        <v># of periods employed (in months)</v>
      </c>
      <c r="F53" s="109"/>
      <c r="G53" s="109"/>
      <c r="H53" s="109"/>
      <c r="I53" s="109"/>
      <c r="J53" s="109"/>
      <c r="K53" s="112">
        <f>MAX(0,IF(K16="Monthly",(DAYS360(K17,K18+1,FALSE)/30),IF(K16="Weekly",(K18+1-K17)/7,IF(K16="Bi-Weekly",(K18+1-K17)/14,(DAYS360(K17,K18+1,FALSE)/30)*2))))</f>
        <v>9</v>
      </c>
      <c r="L53" s="182" t="str">
        <f>"[C] - [B] in "&amp;IF(K16="Monthly","months",IF(K16="Weekly","weeks",IF(K16="Bi-Weekly","2 weekly periods","semi-months")))</f>
        <v>[C] - [B] in months</v>
      </c>
      <c r="M53" s="183"/>
      <c r="N53" s="183"/>
      <c r="O53" s="183"/>
      <c r="P53" s="183"/>
      <c r="Q53" s="183"/>
      <c r="R53" s="18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2" customFormat="1" ht="15" x14ac:dyDescent="0.25">
      <c r="D54" s="7" t="s">
        <v>34</v>
      </c>
      <c r="E54" s="113" t="s">
        <v>33</v>
      </c>
      <c r="F54" s="114"/>
      <c r="G54" s="114"/>
      <c r="H54" s="114"/>
      <c r="I54" s="114"/>
      <c r="J54" s="114"/>
      <c r="K54" s="103">
        <f>MIN(MAX(900000-K19,0),900000)</f>
        <v>900000</v>
      </c>
      <c r="L54" s="182" t="s">
        <v>73</v>
      </c>
      <c r="M54" s="183"/>
      <c r="N54" s="183"/>
      <c r="O54" s="183"/>
      <c r="P54" s="183"/>
      <c r="Q54" s="183"/>
      <c r="R54" s="183"/>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row>
    <row r="55" spans="2:75" s="2" customFormat="1" ht="15" x14ac:dyDescent="0.25">
      <c r="D55" s="7" t="s">
        <v>32</v>
      </c>
      <c r="E55" s="113" t="s">
        <v>31</v>
      </c>
      <c r="F55" s="114"/>
      <c r="G55" s="114"/>
      <c r="H55" s="114"/>
      <c r="I55" s="114"/>
      <c r="J55" s="114"/>
      <c r="K55" s="103">
        <f>+K70</f>
        <v>0</v>
      </c>
      <c r="L55" s="182" t="s">
        <v>74</v>
      </c>
      <c r="M55" s="183"/>
      <c r="N55" s="183"/>
      <c r="O55" s="183"/>
      <c r="P55" s="183"/>
      <c r="Q55" s="183"/>
      <c r="R55" s="183"/>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15" x14ac:dyDescent="0.25">
      <c r="D56" s="7" t="s">
        <v>30</v>
      </c>
      <c r="E56" s="113" t="s">
        <v>29</v>
      </c>
      <c r="F56" s="114"/>
      <c r="G56" s="114"/>
      <c r="H56" s="114"/>
      <c r="I56" s="114"/>
      <c r="J56" s="114"/>
      <c r="K56" s="103">
        <f>IFERROR(K20/K53*IF(K16="Monthly",12,IF(K16="Weekly",52,IF(K16="Bi-Weekly",26,24))),0)</f>
        <v>0</v>
      </c>
      <c r="L56" s="182" t="str">
        <f>"[E]/[N]*"&amp;IF(K16="Monthly",12,IF(K16="Weekly",52,IF(K16="Bi-Weekly",26,24)))</f>
        <v>[E]/[N]*12</v>
      </c>
      <c r="M56" s="183"/>
      <c r="N56" s="183"/>
      <c r="O56" s="183"/>
      <c r="P56" s="183"/>
      <c r="Q56" s="183"/>
      <c r="R56" s="183"/>
      <c r="U56" s="129"/>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15" x14ac:dyDescent="0.25">
      <c r="D57" s="7" t="s">
        <v>28</v>
      </c>
      <c r="E57" s="53" t="s">
        <v>27</v>
      </c>
      <c r="F57" s="54"/>
      <c r="G57" s="54"/>
      <c r="H57" s="54"/>
      <c r="I57" s="54"/>
      <c r="J57" s="54"/>
      <c r="K57" s="90">
        <f>+K21+K56</f>
        <v>0</v>
      </c>
      <c r="L57" s="184" t="s">
        <v>75</v>
      </c>
      <c r="M57" s="185"/>
      <c r="N57" s="185"/>
      <c r="O57" s="185"/>
      <c r="P57" s="185"/>
      <c r="Q57" s="185"/>
      <c r="R57" s="185"/>
      <c r="U57" s="129"/>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36" customHeight="1" thickBot="1" x14ac:dyDescent="0.3">
      <c r="D58" s="7" t="s">
        <v>26</v>
      </c>
      <c r="E58" s="179" t="s">
        <v>93</v>
      </c>
      <c r="F58" s="180"/>
      <c r="G58" s="180"/>
      <c r="H58" s="180"/>
      <c r="I58" s="180"/>
      <c r="J58" s="181"/>
      <c r="K58" s="144" t="str">
        <f>IF(K20/K53*(IF(K16="Monthly",9,IF(K16="Weekly",IF(K17=DATE(2017,6,25),40,39),IF(K16="Bi-Weekly",IF(K17&lt;=DATE(2017,6,25),20,19),18))))+K19+K21&gt;900000,"Yes","No")</f>
        <v>No</v>
      </c>
      <c r="L58" s="182" t="s">
        <v>109</v>
      </c>
      <c r="M58" s="183"/>
      <c r="N58" s="183"/>
      <c r="O58" s="183"/>
      <c r="P58" s="183"/>
      <c r="Q58" s="183"/>
      <c r="R58" s="183"/>
      <c r="U58" s="129"/>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6.75" customHeight="1" x14ac:dyDescent="0.25">
      <c r="K59" s="11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6.75" customHeight="1" x14ac:dyDescent="0.25">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6.75" customHeight="1" x14ac:dyDescent="0.25">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6.75" customHeight="1" x14ac:dyDescent="0.2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75" x14ac:dyDescent="0.25">
      <c r="B63" s="24" t="s">
        <v>25</v>
      </c>
      <c r="C63" s="22"/>
      <c r="D63" s="22"/>
      <c r="E63" s="24"/>
      <c r="F63" s="22"/>
      <c r="G63" s="22"/>
      <c r="H63" s="22"/>
      <c r="I63" s="22"/>
      <c r="J63" s="22"/>
      <c r="K63" s="22"/>
      <c r="L63" s="23"/>
      <c r="M63" s="22"/>
      <c r="N63" s="22"/>
      <c r="O63" s="22"/>
      <c r="P63" s="22"/>
      <c r="Q63" s="22"/>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3.75" customHeight="1" x14ac:dyDescent="0.25">
      <c r="E64" s="18"/>
      <c r="F64" s="21"/>
      <c r="G64" s="20"/>
      <c r="H64" s="20"/>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18" t="s">
        <v>24</v>
      </c>
      <c r="F65" s="21"/>
      <c r="G65" s="20"/>
      <c r="H65" s="20"/>
      <c r="K65" s="128"/>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17" t="s">
        <v>23</v>
      </c>
      <c r="F66" s="16"/>
      <c r="G66" s="16"/>
      <c r="H66" s="16"/>
      <c r="I66" s="16"/>
      <c r="J66" s="16"/>
      <c r="K66" s="15"/>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14" t="s">
        <v>17</v>
      </c>
      <c r="F67" s="13"/>
      <c r="G67" s="13"/>
      <c r="H67" s="13"/>
      <c r="I67" s="13"/>
      <c r="J67" s="13"/>
      <c r="K67" s="12"/>
      <c r="L67" s="1"/>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131"/>
      <c r="F68" s="132"/>
      <c r="G68" s="133"/>
      <c r="H68" s="133"/>
      <c r="I68" s="133"/>
      <c r="J68" s="134" t="s">
        <v>33</v>
      </c>
      <c r="K68" s="135">
        <f>+K54</f>
        <v>900000</v>
      </c>
      <c r="L68" s="182" t="s">
        <v>97</v>
      </c>
      <c r="M68" s="183"/>
      <c r="N68" s="183"/>
      <c r="O68" s="183"/>
      <c r="P68" s="183"/>
      <c r="Q68" s="183"/>
      <c r="R68" s="183"/>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 x14ac:dyDescent="0.25">
      <c r="E69" s="131"/>
      <c r="F69" s="132"/>
      <c r="G69" s="133"/>
      <c r="H69" s="133"/>
      <c r="I69" s="133"/>
      <c r="J69" s="134" t="s">
        <v>94</v>
      </c>
      <c r="K69" s="136">
        <f>$K$95</f>
        <v>0</v>
      </c>
      <c r="L69" s="137" t="s">
        <v>103</v>
      </c>
      <c r="M69" s="138"/>
      <c r="N69" s="138"/>
      <c r="O69" s="138"/>
      <c r="P69" s="138"/>
      <c r="Q69" s="138"/>
      <c r="R69" s="138"/>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15.75" thickBot="1" x14ac:dyDescent="0.3">
      <c r="D70" s="7" t="s">
        <v>22</v>
      </c>
      <c r="E70" s="139"/>
      <c r="F70" s="140" t="s">
        <v>1</v>
      </c>
      <c r="G70" s="140"/>
      <c r="H70" s="140"/>
      <c r="I70" s="141"/>
      <c r="J70" s="142"/>
      <c r="K70" s="143">
        <f>+K68*K69</f>
        <v>0</v>
      </c>
      <c r="L70" s="182" t="s">
        <v>104</v>
      </c>
      <c r="M70" s="183"/>
      <c r="N70" s="183"/>
      <c r="O70" s="183"/>
      <c r="P70" s="183"/>
      <c r="Q70" s="183"/>
      <c r="R70" s="183"/>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3.75" customHeight="1" x14ac:dyDescent="0.25">
      <c r="J71" s="19"/>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5.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5.25" customHeight="1" x14ac:dyDescent="0.25">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8" t="s">
        <v>21</v>
      </c>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7" t="s">
        <v>106</v>
      </c>
      <c r="F75" s="16"/>
      <c r="G75" s="16"/>
      <c r="H75" s="16"/>
      <c r="I75" s="16"/>
      <c r="J75" s="16"/>
      <c r="K75" s="15"/>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15" x14ac:dyDescent="0.25">
      <c r="E76" s="14" t="s">
        <v>17</v>
      </c>
      <c r="F76" s="13"/>
      <c r="G76" s="13"/>
      <c r="H76" s="13"/>
      <c r="I76" s="13"/>
      <c r="J76" s="13"/>
      <c r="K76" s="12"/>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25.5" x14ac:dyDescent="0.25">
      <c r="E77" s="48" t="s">
        <v>16</v>
      </c>
      <c r="F77" s="11" t="s">
        <v>15</v>
      </c>
      <c r="G77" s="11" t="s">
        <v>14</v>
      </c>
      <c r="H77" s="10" t="s">
        <v>13</v>
      </c>
      <c r="I77" s="10" t="s">
        <v>12</v>
      </c>
      <c r="J77" s="10" t="s">
        <v>11</v>
      </c>
      <c r="K77" s="79" t="s">
        <v>10</v>
      </c>
      <c r="L77" s="1"/>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1" t="s">
        <v>9</v>
      </c>
      <c r="F78" s="72" t="s">
        <v>8</v>
      </c>
      <c r="G78" s="145">
        <v>1</v>
      </c>
      <c r="H78" s="145">
        <v>48000</v>
      </c>
      <c r="I78" s="145">
        <f>IF(K56&gt;=H78,H78,K56)</f>
        <v>0</v>
      </c>
      <c r="J78" s="73">
        <v>4.7500000000000001E-2</v>
      </c>
      <c r="K78" s="91">
        <f>SUM(I78*J78)</f>
        <v>0</v>
      </c>
      <c r="L78" s="1"/>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3" t="s">
        <v>7</v>
      </c>
      <c r="F79" s="74" t="s">
        <v>6</v>
      </c>
      <c r="G79" s="146">
        <v>48001</v>
      </c>
      <c r="H79" s="146">
        <v>96000</v>
      </c>
      <c r="I79" s="146">
        <f>IF($K$56&lt;=H78,0,IF($K$56&gt;H79,H79-H78,$K$56-H78))</f>
        <v>0</v>
      </c>
      <c r="J79" s="75">
        <v>5.7500000000000002E-2</v>
      </c>
      <c r="K79" s="92">
        <f>SUM(I79*J79)</f>
        <v>0</v>
      </c>
      <c r="L79" s="1"/>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53" t="s">
        <v>5</v>
      </c>
      <c r="F80" s="74" t="s">
        <v>4</v>
      </c>
      <c r="G80" s="146">
        <v>96001</v>
      </c>
      <c r="H80" s="146">
        <v>235000</v>
      </c>
      <c r="I80" s="146">
        <f>IF($K$56&lt;=H79,0,IF($K$56&gt;H80,H80-H79,$K$56-H79))</f>
        <v>0</v>
      </c>
      <c r="J80" s="75">
        <v>7.7499999999999999E-2</v>
      </c>
      <c r="K80" s="92">
        <f>SUM(I80*J80)</f>
        <v>0</v>
      </c>
      <c r="L80" s="1"/>
      <c r="P80" s="128"/>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row>
    <row r="81" spans="4:75" s="2" customFormat="1" ht="15" x14ac:dyDescent="0.25">
      <c r="E81" s="76" t="s">
        <v>3</v>
      </c>
      <c r="F81" s="77" t="s">
        <v>2</v>
      </c>
      <c r="G81" s="147">
        <v>235001</v>
      </c>
      <c r="H81" s="147">
        <v>900000</v>
      </c>
      <c r="I81" s="148">
        <f>IF($K$56&lt;=H80,0,IF($K$56&gt;H81,H81-H80,$K$56-H80))</f>
        <v>0</v>
      </c>
      <c r="J81" s="78">
        <v>8.7499999999999994E-2</v>
      </c>
      <c r="K81" s="93">
        <f>MIN(SUM(I81*J81),74000-SUM(K78:K80))</f>
        <v>0</v>
      </c>
      <c r="L81" s="1"/>
      <c r="P81" s="128"/>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row>
    <row r="82" spans="4:75" s="2" customFormat="1" ht="15.75" thickBot="1" x14ac:dyDescent="0.3">
      <c r="D82" s="7" t="s">
        <v>20</v>
      </c>
      <c r="E82" s="49"/>
      <c r="F82" s="9" t="s">
        <v>1</v>
      </c>
      <c r="G82" s="9"/>
      <c r="H82" s="9"/>
      <c r="I82" s="95">
        <f>I78+I79+I80+I81</f>
        <v>0</v>
      </c>
      <c r="J82" s="8"/>
      <c r="K82" s="94">
        <f>SUM(K78:K81)</f>
        <v>0</v>
      </c>
      <c r="L82" s="192" t="s">
        <v>19</v>
      </c>
      <c r="M82" s="185"/>
      <c r="N82" s="185"/>
      <c r="O82" s="185"/>
      <c r="P82" s="185"/>
      <c r="Q82" s="185"/>
      <c r="R82" s="185"/>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row>
    <row r="83" spans="4:75" s="2" customFormat="1" ht="8.25" customHeight="1" x14ac:dyDescent="0.25">
      <c r="L83" s="1"/>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row>
    <row r="84" spans="4:75" s="2" customFormat="1" ht="8.25" customHeight="1" x14ac:dyDescent="0.25">
      <c r="L84" s="1"/>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row>
    <row r="85" spans="4:75" s="2" customFormat="1" ht="8.25" customHeight="1" x14ac:dyDescent="0.25">
      <c r="L85" s="1"/>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row>
    <row r="86" spans="4:75" s="2" customFormat="1" ht="15" x14ac:dyDescent="0.25">
      <c r="E86" s="18" t="s">
        <v>18</v>
      </c>
      <c r="L86" s="1"/>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row>
    <row r="87" spans="4:75" s="2" customFormat="1" ht="15" x14ac:dyDescent="0.25">
      <c r="E87" s="17" t="s">
        <v>105</v>
      </c>
      <c r="F87" s="16"/>
      <c r="G87" s="16"/>
      <c r="H87" s="16"/>
      <c r="I87" s="16"/>
      <c r="J87" s="16"/>
      <c r="K87" s="15"/>
      <c r="L87" s="1"/>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row>
    <row r="88" spans="4:75" s="2" customFormat="1" ht="15" x14ac:dyDescent="0.25">
      <c r="E88" s="14" t="s">
        <v>17</v>
      </c>
      <c r="F88" s="13"/>
      <c r="G88" s="13"/>
      <c r="H88" s="13"/>
      <c r="I88" s="13"/>
      <c r="J88" s="13"/>
      <c r="K88" s="12"/>
      <c r="L88" s="1"/>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row>
    <row r="89" spans="4:75" s="2" customFormat="1" ht="25.5" x14ac:dyDescent="0.25">
      <c r="E89" s="48" t="s">
        <v>16</v>
      </c>
      <c r="F89" s="11" t="s">
        <v>15</v>
      </c>
      <c r="G89" s="11" t="s">
        <v>14</v>
      </c>
      <c r="H89" s="10" t="s">
        <v>13</v>
      </c>
      <c r="I89" s="10" t="s">
        <v>12</v>
      </c>
      <c r="J89" s="10" t="s">
        <v>11</v>
      </c>
      <c r="K89" s="79" t="s">
        <v>10</v>
      </c>
      <c r="L89" s="1"/>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row>
    <row r="90" spans="4:75" s="2" customFormat="1" ht="15" x14ac:dyDescent="0.25">
      <c r="E90" s="51" t="s">
        <v>9</v>
      </c>
      <c r="F90" s="72" t="s">
        <v>8</v>
      </c>
      <c r="G90" s="145">
        <f>G78</f>
        <v>1</v>
      </c>
      <c r="H90" s="145">
        <f>H78</f>
        <v>48000</v>
      </c>
      <c r="I90" s="145">
        <f>IF(K57&gt;=H90,H90,K57)</f>
        <v>0</v>
      </c>
      <c r="J90" s="149">
        <f>J78</f>
        <v>4.7500000000000001E-2</v>
      </c>
      <c r="K90" s="150">
        <f>SUM(I90*J90)</f>
        <v>0</v>
      </c>
      <c r="L90" s="3"/>
      <c r="M90" s="151"/>
      <c r="N90" s="151"/>
      <c r="O90" s="151"/>
      <c r="P90" s="151"/>
      <c r="Q90" s="151"/>
      <c r="R90" s="151"/>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row>
    <row r="91" spans="4:75" s="2" customFormat="1" ht="15" x14ac:dyDescent="0.25">
      <c r="E91" s="53" t="s">
        <v>7</v>
      </c>
      <c r="F91" s="74" t="s">
        <v>6</v>
      </c>
      <c r="G91" s="146">
        <f t="shared" ref="G91:H91" si="0">G79</f>
        <v>48001</v>
      </c>
      <c r="H91" s="146">
        <f t="shared" si="0"/>
        <v>96000</v>
      </c>
      <c r="I91" s="146">
        <f>IF($K$57&lt;=H90,0,IF($K$57&gt;H91,H91-H90,$K$57-H90))</f>
        <v>0</v>
      </c>
      <c r="J91" s="152">
        <f>J79</f>
        <v>5.7500000000000002E-2</v>
      </c>
      <c r="K91" s="153">
        <f>SUM(I91*J91)</f>
        <v>0</v>
      </c>
      <c r="L91" s="3"/>
      <c r="M91" s="151"/>
      <c r="N91" s="151"/>
      <c r="O91" s="151"/>
      <c r="P91" s="151"/>
      <c r="Q91" s="151"/>
      <c r="R91" s="15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row>
    <row r="92" spans="4:75" s="2" customFormat="1" ht="15" x14ac:dyDescent="0.25">
      <c r="E92" s="53" t="s">
        <v>5</v>
      </c>
      <c r="F92" s="74" t="s">
        <v>4</v>
      </c>
      <c r="G92" s="146">
        <f t="shared" ref="G92:H92" si="1">G80</f>
        <v>96001</v>
      </c>
      <c r="H92" s="146">
        <f t="shared" si="1"/>
        <v>235000</v>
      </c>
      <c r="I92" s="146">
        <f>IF($K$57&lt;=H91,0,IF($K$57&gt;H92,H92-H91,$K$57-H91))</f>
        <v>0</v>
      </c>
      <c r="J92" s="152">
        <f>J80</f>
        <v>7.7499999999999999E-2</v>
      </c>
      <c r="K92" s="153">
        <f>SUM(I92*J92)</f>
        <v>0</v>
      </c>
      <c r="L92" s="3"/>
      <c r="M92" s="151"/>
      <c r="N92" s="151"/>
      <c r="O92" s="151"/>
      <c r="P92" s="151"/>
      <c r="Q92" s="151"/>
      <c r="R92" s="151"/>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row>
    <row r="93" spans="4:75" s="2" customFormat="1" ht="15" x14ac:dyDescent="0.25">
      <c r="E93" s="76" t="s">
        <v>3</v>
      </c>
      <c r="F93" s="77" t="s">
        <v>2</v>
      </c>
      <c r="G93" s="147">
        <f t="shared" ref="G93:H93" si="2">G81</f>
        <v>235001</v>
      </c>
      <c r="H93" s="147">
        <f t="shared" si="2"/>
        <v>900000</v>
      </c>
      <c r="I93" s="148">
        <f>IF($K$57&lt;=H92,0,IF($K$57&gt;H93,H93-H92,$K$57-H92))</f>
        <v>0</v>
      </c>
      <c r="J93" s="154">
        <f>J81</f>
        <v>8.7499999999999994E-2</v>
      </c>
      <c r="K93" s="155">
        <f>MIN(SUM(I93*J93),74000-SUM(K90:K92))</f>
        <v>0</v>
      </c>
      <c r="L93" s="3"/>
      <c r="M93" s="151"/>
      <c r="N93" s="151"/>
      <c r="O93" s="151"/>
      <c r="P93" s="151"/>
      <c r="Q93" s="151"/>
      <c r="R93" s="151"/>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row>
    <row r="94" spans="4:75" s="2" customFormat="1" ht="15.75" thickBot="1" x14ac:dyDescent="0.3">
      <c r="D94" s="7" t="s">
        <v>70</v>
      </c>
      <c r="E94" s="49"/>
      <c r="F94" s="9" t="s">
        <v>1</v>
      </c>
      <c r="G94" s="140"/>
      <c r="H94" s="140"/>
      <c r="I94" s="141">
        <f>I90+I91+I92+I93</f>
        <v>0</v>
      </c>
      <c r="J94" s="142"/>
      <c r="K94" s="143">
        <f>SUM(K90:K93)</f>
        <v>0</v>
      </c>
      <c r="L94" s="186" t="s">
        <v>76</v>
      </c>
      <c r="M94" s="183"/>
      <c r="N94" s="183"/>
      <c r="O94" s="183"/>
      <c r="P94" s="183"/>
      <c r="Q94" s="183"/>
      <c r="R94" s="183"/>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row>
    <row r="95" spans="4:75" s="2" customFormat="1" ht="15" x14ac:dyDescent="0.25">
      <c r="D95" s="7" t="s">
        <v>96</v>
      </c>
      <c r="E95" s="120"/>
      <c r="F95" s="121"/>
      <c r="G95" s="156"/>
      <c r="H95" s="156"/>
      <c r="I95" s="156"/>
      <c r="J95" s="138"/>
      <c r="K95" s="157">
        <f>IFERROR(K94/I94,0)</f>
        <v>0</v>
      </c>
      <c r="L95" s="182" t="s">
        <v>95</v>
      </c>
      <c r="M95" s="182"/>
      <c r="N95" s="182"/>
      <c r="O95" s="182"/>
      <c r="P95" s="182"/>
      <c r="Q95" s="182"/>
      <c r="R95" s="182"/>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row>
    <row r="96" spans="4:75" s="2" customFormat="1" ht="5.25" customHeight="1" thickBot="1" x14ac:dyDescent="0.3">
      <c r="D96" s="7"/>
      <c r="E96" s="120"/>
      <c r="F96" s="121"/>
      <c r="G96" s="121"/>
      <c r="H96" s="121"/>
      <c r="I96" s="121"/>
      <c r="J96" s="122"/>
      <c r="K96" s="123"/>
      <c r="L96" s="118"/>
      <c r="M96" s="118"/>
      <c r="N96" s="118"/>
      <c r="O96" s="118"/>
      <c r="P96" s="118"/>
      <c r="Q96" s="118"/>
      <c r="R96" s="118"/>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row>
    <row r="97" spans="4:75" s="2" customFormat="1" ht="15" x14ac:dyDescent="0.25">
      <c r="D97" s="108" t="s">
        <v>0</v>
      </c>
      <c r="E97" s="5"/>
      <c r="F97" s="5"/>
      <c r="G97" s="5"/>
      <c r="H97" s="5"/>
      <c r="I97" s="5"/>
      <c r="J97" s="5"/>
      <c r="K97" s="5"/>
      <c r="L97" s="6"/>
      <c r="M97" s="5"/>
      <c r="N97" s="5"/>
      <c r="O97" s="5"/>
      <c r="P97" s="5"/>
      <c r="Q97" s="4"/>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row>
    <row r="98" spans="4:75" s="2" customFormat="1" ht="135" customHeight="1" thickBot="1" x14ac:dyDescent="0.3">
      <c r="D98" s="189" t="s">
        <v>67</v>
      </c>
      <c r="E98" s="190"/>
      <c r="F98" s="190"/>
      <c r="G98" s="190"/>
      <c r="H98" s="190"/>
      <c r="I98" s="190"/>
      <c r="J98" s="190"/>
      <c r="K98" s="190"/>
      <c r="L98" s="190"/>
      <c r="M98" s="190"/>
      <c r="N98" s="190"/>
      <c r="O98" s="190"/>
      <c r="P98" s="190"/>
      <c r="Q98" s="191"/>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row>
    <row r="99" spans="4:75" s="2" customFormat="1" ht="15" x14ac:dyDescent="0.25">
      <c r="L99" s="1"/>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row>
    <row r="100" spans="4:75" ht="15" hidden="1" x14ac:dyDescent="0.25">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row>
    <row r="101" spans="4:75" ht="15" hidden="1" x14ac:dyDescent="0.25">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row>
    <row r="102" spans="4:75" ht="15" hidden="1" x14ac:dyDescent="0.25">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row>
    <row r="103" spans="4:75" ht="15" hidden="1" x14ac:dyDescent="0.25">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row>
    <row r="104" spans="4:75" ht="15" hidden="1" x14ac:dyDescent="0.25">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row>
    <row r="105" spans="4:75" ht="15" hidden="1" x14ac:dyDescent="0.25">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row>
    <row r="106" spans="4:75" ht="15" hidden="1" x14ac:dyDescent="0.25">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row>
    <row r="107" spans="4:75" ht="15" hidden="1" x14ac:dyDescent="0.25">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row>
    <row r="108" spans="4:75" ht="15" hidden="1" x14ac:dyDescent="0.25">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row>
    <row r="109" spans="4:75" ht="15" hidden="1" x14ac:dyDescent="0.25">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row>
    <row r="110" spans="4:75" ht="15" hidden="1" x14ac:dyDescent="0.25">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row>
    <row r="111" spans="4:75" ht="15" hidden="1" x14ac:dyDescent="0.25">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row>
    <row r="112" spans="4:75" ht="15" hidden="1" x14ac:dyDescent="0.25">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row>
    <row r="113" spans="21:75" ht="15" hidden="1" x14ac:dyDescent="0.25">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row>
    <row r="114" spans="21:75" ht="15" hidden="1" x14ac:dyDescent="0.25">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row>
    <row r="115" spans="21:75" ht="15" hidden="1" x14ac:dyDescent="0.25">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row>
    <row r="116" spans="21:75" ht="15" hidden="1" x14ac:dyDescent="0.25">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row>
    <row r="117" spans="21:75" ht="15" hidden="1" x14ac:dyDescent="0.25">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row>
    <row r="118" spans="21:75" ht="15" hidden="1" x14ac:dyDescent="0.25">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row>
    <row r="119" spans="21:75" ht="15" hidden="1" x14ac:dyDescent="0.25">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row>
    <row r="120" spans="21:75" ht="15" hidden="1" x14ac:dyDescent="0.25">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row>
    <row r="121" spans="21:75" ht="15" hidden="1" x14ac:dyDescent="0.25">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row>
    <row r="122" spans="21:75" ht="15" hidden="1" x14ac:dyDescent="0.25">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row>
    <row r="123" spans="21:75" ht="15" hidden="1" x14ac:dyDescent="0.25">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row>
    <row r="124" spans="21:75" ht="15" hidden="1" x14ac:dyDescent="0.25">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row>
    <row r="125" spans="21:75" ht="15" hidden="1" x14ac:dyDescent="0.25">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row>
    <row r="126" spans="21:75" ht="15" hidden="1" x14ac:dyDescent="0.25">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row>
    <row r="127" spans="21:75" ht="15" hidden="1" x14ac:dyDescent="0.25">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row>
    <row r="128" spans="21:75" ht="15" hidden="1" x14ac:dyDescent="0.25">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row>
    <row r="129" spans="21:75" ht="15" hidden="1" x14ac:dyDescent="0.25">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row>
    <row r="130" spans="21:75" ht="15" hidden="1" x14ac:dyDescent="0.25">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row>
    <row r="131" spans="21:75" ht="15" hidden="1" x14ac:dyDescent="0.25">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row>
    <row r="132" spans="21:75" ht="15" hidden="1" x14ac:dyDescent="0.25">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row>
    <row r="133" spans="21:75" ht="15" hidden="1" x14ac:dyDescent="0.25">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row>
    <row r="134" spans="21:75" ht="15" hidden="1" x14ac:dyDescent="0.25">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row>
    <row r="135" spans="21:75" ht="15" hidden="1" x14ac:dyDescent="0.25">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row>
    <row r="136" spans="21:75" ht="15" hidden="1" x14ac:dyDescent="0.25">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row>
    <row r="137" spans="21:75" ht="15" hidden="1" x14ac:dyDescent="0.25">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row>
    <row r="138" spans="21:75" ht="15" hidden="1" x14ac:dyDescent="0.25">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row>
    <row r="139" spans="21:75" ht="15" hidden="1" x14ac:dyDescent="0.25">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row>
    <row r="140" spans="21:75" ht="15" hidden="1" x14ac:dyDescent="0.25">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row>
    <row r="141" spans="21:75" ht="15" hidden="1" x14ac:dyDescent="0.25">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row>
    <row r="142" spans="21:75" ht="15" hidden="1" x14ac:dyDescent="0.25">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row>
    <row r="143" spans="21:75" ht="15" hidden="1" x14ac:dyDescent="0.25">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row>
    <row r="144" spans="21:75" ht="15" hidden="1" x14ac:dyDescent="0.25">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row>
    <row r="145" spans="21:75" ht="15" hidden="1" x14ac:dyDescent="0.25">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row>
    <row r="146" spans="21:75" ht="15" hidden="1" x14ac:dyDescent="0.25">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row>
    <row r="147" spans="21:75" ht="15" hidden="1" x14ac:dyDescent="0.25">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row>
    <row r="148" spans="21:75" ht="15" hidden="1" x14ac:dyDescent="0.25">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row>
    <row r="149" spans="21:75" ht="15" hidden="1" x14ac:dyDescent="0.25">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row>
    <row r="150" spans="21:75" ht="15" hidden="1" x14ac:dyDescent="0.25">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row>
    <row r="151" spans="21:75" ht="15" hidden="1" x14ac:dyDescent="0.25">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row>
    <row r="152" spans="21:75" ht="15" hidden="1" x14ac:dyDescent="0.25">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row>
    <row r="153" spans="21:75" ht="15" hidden="1" x14ac:dyDescent="0.25">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row>
    <row r="154" spans="21:75" ht="15" hidden="1" x14ac:dyDescent="0.25">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row>
    <row r="155" spans="21:75" ht="15" hidden="1" x14ac:dyDescent="0.25">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row>
    <row r="156" spans="21:75" ht="15" hidden="1" x14ac:dyDescent="0.25">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row>
    <row r="157" spans="21:75" ht="15" hidden="1" x14ac:dyDescent="0.25">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row>
    <row r="158" spans="21:75" ht="15" hidden="1" x14ac:dyDescent="0.25">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row>
    <row r="159" spans="21:75" ht="15" hidden="1" x14ac:dyDescent="0.25">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row>
    <row r="160" spans="21:75" ht="15" hidden="1" x14ac:dyDescent="0.25">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row>
    <row r="161" spans="21:75" ht="15" hidden="1" x14ac:dyDescent="0.25">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row>
    <row r="162" spans="21:75" ht="15" hidden="1" x14ac:dyDescent="0.25">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row>
    <row r="163" spans="21:75" ht="15" hidden="1" x14ac:dyDescent="0.25">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row>
    <row r="164" spans="21:75" ht="15" hidden="1" x14ac:dyDescent="0.25">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row>
    <row r="165" spans="21:75" ht="15" hidden="1" x14ac:dyDescent="0.25">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row>
    <row r="166" spans="21:75" ht="15" hidden="1" x14ac:dyDescent="0.25">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row>
    <row r="167" spans="21:75" x14ac:dyDescent="0.25"/>
    <row r="168" spans="21:75" x14ac:dyDescent="0.25"/>
    <row r="169" spans="21:75" x14ac:dyDescent="0.25"/>
  </sheetData>
  <sheetProtection algorithmName="SHA-512" hashValue="L6lZpK1KGgHhz0JnejPnKOkfJldooZEFWWSB0Nu71NF/BGpsjn1dtrBTLzng+jrA6q4NTq6RydAYzC5+EA/f6g==" saltValue="WWGBrG7wMjkGwxwA7Nxnew==" spinCount="100000" sheet="1" objects="1" scenarios="1" formatColumns="0" formatRows="0"/>
  <mergeCells count="29">
    <mergeCell ref="B6:Q10"/>
    <mergeCell ref="B5:Q5"/>
    <mergeCell ref="D98:Q98"/>
    <mergeCell ref="L58:R58"/>
    <mergeCell ref="L70:R70"/>
    <mergeCell ref="L82:R82"/>
    <mergeCell ref="E17:I17"/>
    <mergeCell ref="F25:P25"/>
    <mergeCell ref="F26:P26"/>
    <mergeCell ref="F27:P27"/>
    <mergeCell ref="F28:P28"/>
    <mergeCell ref="F29:P29"/>
    <mergeCell ref="F30:P30"/>
    <mergeCell ref="L94:R94"/>
    <mergeCell ref="L57:R57"/>
    <mergeCell ref="L38:R38"/>
    <mergeCell ref="L39:R39"/>
    <mergeCell ref="L40:R40"/>
    <mergeCell ref="L46:R46"/>
    <mergeCell ref="L47:R47"/>
    <mergeCell ref="L48:R48"/>
    <mergeCell ref="E58:J58"/>
    <mergeCell ref="L95:R95"/>
    <mergeCell ref="L68:R68"/>
    <mergeCell ref="L50:R50"/>
    <mergeCell ref="L53:R53"/>
    <mergeCell ref="L54:R54"/>
    <mergeCell ref="L55:R55"/>
    <mergeCell ref="L56:R56"/>
  </mergeCells>
  <conditionalFormatting sqref="K19">
    <cfRule type="cellIs" dxfId="1" priority="11" operator="lessThan">
      <formula>0</formula>
    </cfRule>
  </conditionalFormatting>
  <conditionalFormatting sqref="K20:K21">
    <cfRule type="cellIs" dxfId="0" priority="10" operator="lessThan">
      <formula>0</formula>
    </cfRule>
  </conditionalFormatting>
  <dataValidations count="5">
    <dataValidation type="date" allowBlank="1" showErrorMessage="1" errorTitle="Incorrect Value." error="Please input a date between July 1, 2017 and March 31, 2018 in dd-mmm-yy format." promptTitle="Current pay period end date" prompt="Please input current pay period end date irrespective of the actual remittance date. For e.g. if pay period is monthly, please input month-end date.  " sqref="K18">
      <formula1>42917</formula1>
      <formula2>43190</formula2>
    </dataValidation>
    <dataValidation type="date" allowBlank="1" showErrorMessage="1" errorTitle="Incorrect Value." error="Please input a date between July 1, 2017 and March 31, 2018 in dd-mmm-yy format." promptTitle="Start Date" sqref="K17">
      <formula1>42887</formula1>
      <formula2>43190</formula2>
    </dataValidation>
    <dataValidation type="custom" allowBlank="1" showInputMessage="1" showErrorMessage="1" errorTitle="Inccorect Value." error="Please input a positive number or nil. The value you have entered is invalid." sqref="K20:K21">
      <formula1>K20&gt;=0</formula1>
    </dataValidation>
    <dataValidation type="custom" allowBlank="1" showErrorMessage="1" errorTitle="Inccorect Value." error="Please input a positive number or nil. The value you have entered is invalid." sqref="K19">
      <formula1>K19&gt;=0</formula1>
    </dataValidation>
    <dataValidation type="list" allowBlank="1" showInputMessage="1" showErrorMessage="1" sqref="K16">
      <formula1>"Weekly,Bi-Weekly,Semi-Monthly,Monthly"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6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zoomScale="85" zoomScaleNormal="85" workbookViewId="0">
      <selection activeCell="D6" sqref="D6"/>
    </sheetView>
  </sheetViews>
  <sheetFormatPr defaultColWidth="0" defaultRowHeight="12.75" zeroHeight="1" x14ac:dyDescent="0.2"/>
  <cols>
    <col min="1" max="1" width="8.5703125" style="158" bestFit="1" customWidth="1"/>
    <col min="2" max="2" width="27.42578125" style="158" customWidth="1"/>
    <col min="3" max="3" width="17" style="158" customWidth="1"/>
    <col min="4" max="4" width="100.7109375" style="158" customWidth="1"/>
    <col min="5" max="16384" width="9.140625" style="158" hidden="1"/>
  </cols>
  <sheetData>
    <row r="1" spans="1:4" x14ac:dyDescent="0.2">
      <c r="A1" s="159" t="s">
        <v>110</v>
      </c>
      <c r="B1" s="160" t="s">
        <v>111</v>
      </c>
      <c r="C1" s="160" t="s">
        <v>112</v>
      </c>
      <c r="D1" s="161" t="s">
        <v>113</v>
      </c>
    </row>
    <row r="2" spans="1:4" x14ac:dyDescent="0.2">
      <c r="A2" s="162">
        <v>1</v>
      </c>
      <c r="B2" s="163" t="s">
        <v>114</v>
      </c>
      <c r="C2" s="164">
        <v>42836</v>
      </c>
      <c r="D2" s="165"/>
    </row>
    <row r="3" spans="1:4" x14ac:dyDescent="0.2">
      <c r="A3" s="166">
        <v>2</v>
      </c>
      <c r="B3" s="167" t="s">
        <v>114</v>
      </c>
      <c r="C3" s="168">
        <v>42880</v>
      </c>
      <c r="D3" s="169" t="s">
        <v>115</v>
      </c>
    </row>
    <row r="4" spans="1:4" x14ac:dyDescent="0.2">
      <c r="A4" s="170"/>
      <c r="B4" s="171"/>
      <c r="C4" s="171"/>
      <c r="D4" s="172" t="s">
        <v>116</v>
      </c>
    </row>
    <row r="5" spans="1:4" x14ac:dyDescent="0.2">
      <c r="A5" s="170"/>
      <c r="B5" s="171"/>
      <c r="C5" s="171"/>
      <c r="D5" s="172" t="s">
        <v>117</v>
      </c>
    </row>
    <row r="6" spans="1:4" ht="25.5" x14ac:dyDescent="0.2">
      <c r="A6" s="175">
        <v>3</v>
      </c>
      <c r="B6" s="176" t="s">
        <v>114</v>
      </c>
      <c r="C6" s="177">
        <v>42902</v>
      </c>
      <c r="D6" s="178" t="s">
        <v>119</v>
      </c>
    </row>
  </sheetData>
  <sheetProtection password="DF3A"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karankapoor</cp:lastModifiedBy>
  <cp:lastPrinted>2017-05-11T14:57:35Z</cp:lastPrinted>
  <dcterms:created xsi:type="dcterms:W3CDTF">2017-04-07T17:52:52Z</dcterms:created>
  <dcterms:modified xsi:type="dcterms:W3CDTF">2017-06-16T19:36:26Z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